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900" yWindow="860" windowWidth="34560" windowHeight="1882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6" i="1" l="1"/>
  <c r="AV16" i="1"/>
  <c r="AU18" i="1"/>
  <c r="K13" i="1"/>
  <c r="L13" i="1"/>
  <c r="AI17" i="1"/>
  <c r="AM17" i="1"/>
  <c r="AI23" i="1"/>
  <c r="AM23" i="1"/>
  <c r="AI32" i="1"/>
  <c r="AM32" i="1"/>
  <c r="AD24" i="1"/>
  <c r="AF24" i="1"/>
  <c r="AH24" i="1"/>
  <c r="AM24" i="1"/>
  <c r="AF28" i="1"/>
  <c r="AH28" i="1"/>
  <c r="AM28" i="1"/>
  <c r="AF29" i="1"/>
  <c r="AH29" i="1"/>
  <c r="AM29" i="1"/>
  <c r="AD36" i="1"/>
  <c r="AF36" i="1"/>
  <c r="AH36" i="1"/>
  <c r="AM36" i="1"/>
  <c r="AH37" i="1"/>
  <c r="AM37" i="1"/>
  <c r="AF39" i="1"/>
  <c r="AH39" i="1"/>
  <c r="AM39" i="1"/>
  <c r="AH42" i="1"/>
  <c r="AM42" i="1"/>
  <c r="AU14" i="1"/>
  <c r="AI21" i="1"/>
  <c r="AL21" i="1"/>
  <c r="AI28" i="1"/>
  <c r="AL28" i="1"/>
  <c r="AI35" i="1"/>
  <c r="AL35" i="1"/>
  <c r="AB16" i="1"/>
  <c r="AL16" i="1"/>
  <c r="AV14" i="1"/>
  <c r="AU3" i="1"/>
  <c r="AU6" i="1"/>
  <c r="AI14" i="1"/>
  <c r="AE12" i="1"/>
  <c r="AG12" i="1"/>
  <c r="AC12" i="1"/>
  <c r="AD14" i="1"/>
  <c r="AF14" i="1"/>
  <c r="AH14" i="1"/>
  <c r="AM14" i="1"/>
  <c r="AI18" i="1"/>
  <c r="AM18" i="1"/>
  <c r="AM21" i="1"/>
  <c r="AI26" i="1"/>
  <c r="AM26" i="1"/>
  <c r="AI31" i="1"/>
  <c r="AM31" i="1"/>
  <c r="AI15" i="1"/>
  <c r="AM15" i="1"/>
  <c r="AI16" i="1"/>
  <c r="AM16" i="1"/>
  <c r="AI19" i="1"/>
  <c r="AM19" i="1"/>
  <c r="AI20" i="1"/>
  <c r="AM20" i="1"/>
  <c r="AI22" i="1"/>
  <c r="AM22" i="1"/>
  <c r="AI24" i="1"/>
  <c r="AI25" i="1"/>
  <c r="AM25" i="1"/>
  <c r="AI27" i="1"/>
  <c r="AM27" i="1"/>
  <c r="AI29" i="1"/>
  <c r="AI30" i="1"/>
  <c r="AM30" i="1"/>
  <c r="AI33" i="1"/>
  <c r="AM33" i="1"/>
  <c r="AI34" i="1"/>
  <c r="AM34" i="1"/>
  <c r="AM35" i="1"/>
  <c r="AI36" i="1"/>
  <c r="AL14" i="1"/>
  <c r="AL19" i="1"/>
  <c r="AL23" i="1"/>
  <c r="AL30" i="1"/>
  <c r="AL15" i="1"/>
  <c r="AL17" i="1"/>
  <c r="AL18" i="1"/>
  <c r="AL20" i="1"/>
  <c r="AL22" i="1"/>
  <c r="AL24" i="1"/>
  <c r="AL25" i="1"/>
  <c r="AL26" i="1"/>
  <c r="AL27" i="1"/>
  <c r="AL29" i="1"/>
  <c r="AL31" i="1"/>
  <c r="AL32" i="1"/>
  <c r="AL33" i="1"/>
  <c r="AL34" i="1"/>
  <c r="AL36" i="1"/>
  <c r="A22" i="1"/>
  <c r="B22" i="1"/>
  <c r="C22" i="1"/>
  <c r="B18" i="1"/>
  <c r="AB44" i="1"/>
  <c r="F24" i="1"/>
  <c r="AQ44" i="1"/>
  <c r="AD44" i="1"/>
  <c r="AF44" i="1"/>
  <c r="AH44" i="1"/>
  <c r="AM44" i="1"/>
  <c r="AR44" i="1"/>
  <c r="AS44" i="1"/>
  <c r="AB43" i="1"/>
  <c r="AQ43" i="1"/>
  <c r="AN44" i="1"/>
  <c r="AL44" i="1"/>
  <c r="AD43" i="1"/>
  <c r="AF43" i="1"/>
  <c r="AH43" i="1"/>
  <c r="AM43" i="1"/>
  <c r="AR43" i="1"/>
  <c r="AS43" i="1"/>
  <c r="AN43" i="1"/>
  <c r="AL43" i="1"/>
  <c r="AB42" i="1"/>
  <c r="AQ42" i="1"/>
  <c r="AD42" i="1"/>
  <c r="AF42" i="1"/>
  <c r="AR42" i="1"/>
  <c r="AS42" i="1"/>
  <c r="AN42" i="1"/>
  <c r="AL42" i="1"/>
  <c r="AB41" i="1"/>
  <c r="AQ41" i="1"/>
  <c r="AD41" i="1"/>
  <c r="AF41" i="1"/>
  <c r="AH41" i="1"/>
  <c r="AM41" i="1"/>
  <c r="AR41" i="1"/>
  <c r="AS41" i="1"/>
  <c r="AN41" i="1"/>
  <c r="AL41" i="1"/>
  <c r="AB40" i="1"/>
  <c r="AQ40" i="1"/>
  <c r="AD40" i="1"/>
  <c r="AF40" i="1"/>
  <c r="AH40" i="1"/>
  <c r="AM40" i="1"/>
  <c r="AR40" i="1"/>
  <c r="AS40" i="1"/>
  <c r="AN40" i="1"/>
  <c r="AL40" i="1"/>
  <c r="AB39" i="1"/>
  <c r="AQ39" i="1"/>
  <c r="AD39" i="1"/>
  <c r="AR39" i="1"/>
  <c r="AS39" i="1"/>
  <c r="AN39" i="1"/>
  <c r="AL39" i="1"/>
  <c r="AB38" i="1"/>
  <c r="AQ38" i="1"/>
  <c r="AD38" i="1"/>
  <c r="AF38" i="1"/>
  <c r="AH38" i="1"/>
  <c r="AM38" i="1"/>
  <c r="AR38" i="1"/>
  <c r="AS38" i="1"/>
  <c r="AN38" i="1"/>
  <c r="AL38" i="1"/>
  <c r="AB37" i="1"/>
  <c r="AQ37" i="1"/>
  <c r="AD37" i="1"/>
  <c r="AF37" i="1"/>
  <c r="AR37" i="1"/>
  <c r="AS37" i="1"/>
  <c r="AN37" i="1"/>
  <c r="AL37" i="1"/>
  <c r="AR36" i="1"/>
  <c r="AB36" i="1"/>
  <c r="AQ36" i="1"/>
  <c r="AS36" i="1"/>
  <c r="AN36" i="1"/>
  <c r="AD35" i="1"/>
  <c r="AF35" i="1"/>
  <c r="AH35" i="1"/>
  <c r="AR35" i="1"/>
  <c r="AB35" i="1"/>
  <c r="AQ35" i="1"/>
  <c r="AS35" i="1"/>
  <c r="AN35" i="1"/>
  <c r="AD34" i="1"/>
  <c r="AF34" i="1"/>
  <c r="AH34" i="1"/>
  <c r="AR34" i="1"/>
  <c r="AB34" i="1"/>
  <c r="AQ34" i="1"/>
  <c r="AS34" i="1"/>
  <c r="AN34" i="1"/>
  <c r="AD33" i="1"/>
  <c r="AF33" i="1"/>
  <c r="AH33" i="1"/>
  <c r="AR33" i="1"/>
  <c r="AB33" i="1"/>
  <c r="AQ33" i="1"/>
  <c r="AS33" i="1"/>
  <c r="AN33" i="1"/>
  <c r="AD32" i="1"/>
  <c r="AF32" i="1"/>
  <c r="AH32" i="1"/>
  <c r="AR32" i="1"/>
  <c r="AB32" i="1"/>
  <c r="AQ32" i="1"/>
  <c r="AS32" i="1"/>
  <c r="AN32" i="1"/>
  <c r="AD31" i="1"/>
  <c r="AF31" i="1"/>
  <c r="AH31" i="1"/>
  <c r="AR31" i="1"/>
  <c r="AB31" i="1"/>
  <c r="AQ31" i="1"/>
  <c r="AS31" i="1"/>
  <c r="AN31" i="1"/>
  <c r="AD30" i="1"/>
  <c r="AF30" i="1"/>
  <c r="AH30" i="1"/>
  <c r="AR30" i="1"/>
  <c r="AB30" i="1"/>
  <c r="AQ30" i="1"/>
  <c r="AS30" i="1"/>
  <c r="AN30" i="1"/>
  <c r="AD29" i="1"/>
  <c r="AR29" i="1"/>
  <c r="AB29" i="1"/>
  <c r="AQ29" i="1"/>
  <c r="AS29" i="1"/>
  <c r="AN29" i="1"/>
  <c r="AD28" i="1"/>
  <c r="AR28" i="1"/>
  <c r="AB28" i="1"/>
  <c r="AQ28" i="1"/>
  <c r="AS28" i="1"/>
  <c r="AN28" i="1"/>
  <c r="AD27" i="1"/>
  <c r="AF27" i="1"/>
  <c r="AH27" i="1"/>
  <c r="AR27" i="1"/>
  <c r="AB27" i="1"/>
  <c r="AQ27" i="1"/>
  <c r="AS27" i="1"/>
  <c r="AN27" i="1"/>
  <c r="AD26" i="1"/>
  <c r="AF26" i="1"/>
  <c r="AH26" i="1"/>
  <c r="AR26" i="1"/>
  <c r="AB26" i="1"/>
  <c r="AQ26" i="1"/>
  <c r="AS26" i="1"/>
  <c r="AN26" i="1"/>
  <c r="AD25" i="1"/>
  <c r="AF25" i="1"/>
  <c r="AH25" i="1"/>
  <c r="AR25" i="1"/>
  <c r="AB25" i="1"/>
  <c r="AQ25" i="1"/>
  <c r="AS25" i="1"/>
  <c r="AN25" i="1"/>
  <c r="AB24" i="1"/>
  <c r="AQ24" i="1"/>
  <c r="AR24" i="1"/>
  <c r="AS24" i="1"/>
  <c r="AN24" i="1"/>
  <c r="AB23" i="1"/>
  <c r="AQ23" i="1"/>
  <c r="AD23" i="1"/>
  <c r="AF23" i="1"/>
  <c r="AH23" i="1"/>
  <c r="AR23" i="1"/>
  <c r="AS23" i="1"/>
  <c r="AN23" i="1"/>
  <c r="AB22" i="1"/>
  <c r="AQ22" i="1"/>
  <c r="AD22" i="1"/>
  <c r="AF22" i="1"/>
  <c r="AH22" i="1"/>
  <c r="AR22" i="1"/>
  <c r="AS22" i="1"/>
  <c r="AN22" i="1"/>
  <c r="AB21" i="1"/>
  <c r="AQ21" i="1"/>
  <c r="AD21" i="1"/>
  <c r="AF21" i="1"/>
  <c r="AH21" i="1"/>
  <c r="AR21" i="1"/>
  <c r="AS21" i="1"/>
  <c r="AN21" i="1"/>
  <c r="AB20" i="1"/>
  <c r="AQ20" i="1"/>
  <c r="AD20" i="1"/>
  <c r="AF20" i="1"/>
  <c r="AH20" i="1"/>
  <c r="AR20" i="1"/>
  <c r="AS20" i="1"/>
  <c r="AN20" i="1"/>
  <c r="AB19" i="1"/>
  <c r="AQ19" i="1"/>
  <c r="AD19" i="1"/>
  <c r="AF19" i="1"/>
  <c r="AH19" i="1"/>
  <c r="AR19" i="1"/>
  <c r="AS19" i="1"/>
  <c r="AN19" i="1"/>
  <c r="AB18" i="1"/>
  <c r="AQ18" i="1"/>
  <c r="AD18" i="1"/>
  <c r="AF18" i="1"/>
  <c r="AH18" i="1"/>
  <c r="AR18" i="1"/>
  <c r="AS18" i="1"/>
  <c r="AN18" i="1"/>
  <c r="AB17" i="1"/>
  <c r="AQ17" i="1"/>
  <c r="AD17" i="1"/>
  <c r="AF17" i="1"/>
  <c r="AH17" i="1"/>
  <c r="AR17" i="1"/>
  <c r="AS17" i="1"/>
  <c r="AN17" i="1"/>
  <c r="AQ16" i="1"/>
  <c r="AD16" i="1"/>
  <c r="AF16" i="1"/>
  <c r="AH16" i="1"/>
  <c r="AR16" i="1"/>
  <c r="AS16" i="1"/>
  <c r="AN16" i="1"/>
  <c r="AD15" i="1"/>
  <c r="AF15" i="1"/>
  <c r="AH15" i="1"/>
  <c r="AR15" i="1"/>
  <c r="AB15" i="1"/>
  <c r="AQ15" i="1"/>
  <c r="AN15" i="1"/>
  <c r="AS15" i="1"/>
  <c r="AB14" i="1"/>
  <c r="AQ14" i="1"/>
  <c r="F13" i="1"/>
  <c r="F16" i="1"/>
  <c r="F18" i="1"/>
  <c r="G16" i="1"/>
  <c r="L16" i="1"/>
  <c r="AR14" i="1"/>
  <c r="AS14" i="1"/>
  <c r="AL7" i="1"/>
  <c r="AN14" i="1"/>
  <c r="AO7" i="1"/>
  <c r="AP7" i="1"/>
  <c r="C29" i="1"/>
  <c r="AO6" i="1"/>
  <c r="AL6" i="1"/>
  <c r="AP6" i="1"/>
  <c r="B29" i="1"/>
  <c r="AO5" i="1"/>
  <c r="AL5" i="1"/>
  <c r="AP5" i="1"/>
  <c r="A29" i="1"/>
  <c r="AM7" i="1"/>
  <c r="AN7" i="1"/>
  <c r="C26" i="1"/>
  <c r="AM6" i="1"/>
  <c r="AN6" i="1"/>
  <c r="B26" i="1"/>
  <c r="AM5" i="1"/>
  <c r="AN5" i="1"/>
  <c r="A26" i="1"/>
  <c r="C8" i="1"/>
  <c r="J24" i="1"/>
  <c r="J23" i="1"/>
  <c r="J22" i="1"/>
  <c r="J18" i="1"/>
  <c r="J17" i="1"/>
  <c r="J16" i="1"/>
  <c r="J46" i="1"/>
  <c r="K46" i="1"/>
  <c r="J47" i="1"/>
  <c r="J48" i="1"/>
  <c r="B33" i="1"/>
  <c r="C33" i="1"/>
  <c r="M46" i="1"/>
  <c r="B34" i="1"/>
  <c r="C34" i="1"/>
  <c r="K47" i="1"/>
  <c r="M47" i="1"/>
  <c r="B35" i="1"/>
  <c r="C35" i="1"/>
  <c r="K48" i="1"/>
  <c r="M48" i="1"/>
  <c r="B11" i="1"/>
  <c r="B12" i="1"/>
  <c r="B13" i="1"/>
  <c r="B14" i="1"/>
  <c r="F37" i="1"/>
  <c r="F36" i="1"/>
  <c r="F35" i="1"/>
  <c r="F34" i="1"/>
  <c r="T15" i="1"/>
  <c r="T20" i="1"/>
  <c r="T22" i="1"/>
  <c r="T25" i="1"/>
  <c r="T26" i="1"/>
  <c r="T27" i="1"/>
  <c r="T30" i="1"/>
  <c r="T33" i="1"/>
  <c r="T34" i="1"/>
  <c r="T38" i="1"/>
  <c r="T40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21" i="1"/>
  <c r="T23" i="1"/>
  <c r="T35" i="1"/>
  <c r="T32" i="1"/>
  <c r="T17" i="1"/>
  <c r="T18" i="1"/>
  <c r="T41" i="1"/>
  <c r="T14" i="1"/>
  <c r="T16" i="1"/>
  <c r="T19" i="1"/>
  <c r="T24" i="1"/>
  <c r="T28" i="1"/>
  <c r="T29" i="1"/>
  <c r="T31" i="1"/>
  <c r="T36" i="1"/>
  <c r="T37" i="1"/>
  <c r="T39" i="1"/>
  <c r="T42" i="1"/>
  <c r="T43" i="1"/>
</calcChain>
</file>

<file path=xl/sharedStrings.xml><?xml version="1.0" encoding="utf-8"?>
<sst xmlns="http://schemas.openxmlformats.org/spreadsheetml/2006/main" count="220" uniqueCount="142">
  <si>
    <t>usd</t>
  </si>
  <si>
    <t>Tiempo para la estrategia</t>
  </si>
  <si>
    <t>Profit por trades</t>
  </si>
  <si>
    <t>Tipo estrategia</t>
  </si>
  <si>
    <t>Target por posición</t>
  </si>
  <si>
    <t>Close strategy</t>
  </si>
  <si>
    <t>Target 1</t>
  </si>
  <si>
    <t>Target 2</t>
  </si>
  <si>
    <t>Total trades</t>
  </si>
  <si>
    <t>Stop loss por trade</t>
  </si>
  <si>
    <t>Tamaño de la posición</t>
  </si>
  <si>
    <t>Profit</t>
  </si>
  <si>
    <t>Target 3</t>
  </si>
  <si>
    <t>Status</t>
  </si>
  <si>
    <t>Coin</t>
  </si>
  <si>
    <t>Confirmation Zone</t>
  </si>
  <si>
    <t>Stop Loss Price</t>
  </si>
  <si>
    <t>Stimate Loss</t>
  </si>
  <si>
    <t>1st</t>
  </si>
  <si>
    <t>2nd</t>
  </si>
  <si>
    <t>3rd</t>
  </si>
  <si>
    <t>Optimal trade entry</t>
  </si>
  <si>
    <t>Target</t>
  </si>
  <si>
    <t>Size position</t>
  </si>
  <si>
    <t>Total loss</t>
  </si>
  <si>
    <t>Breakout zone</t>
  </si>
  <si>
    <t>Fib. Zone</t>
  </si>
  <si>
    <t>Total profit usd</t>
  </si>
  <si>
    <t>Promedio % profit</t>
  </si>
  <si>
    <t>Niveles riesgos</t>
  </si>
  <si>
    <t>Good</t>
  </si>
  <si>
    <t>Limit</t>
  </si>
  <si>
    <t>To risk</t>
  </si>
  <si>
    <t>Niveles de profit</t>
  </si>
  <si>
    <t>Low</t>
  </si>
  <si>
    <t>Optimal</t>
  </si>
  <si>
    <t>High</t>
  </si>
  <si>
    <t>Highest</t>
  </si>
  <si>
    <t>Calificación del trade</t>
  </si>
  <si>
    <t>Lowrisk</t>
  </si>
  <si>
    <t>Stop loss</t>
  </si>
  <si>
    <t xml:space="preserve">Mi capital en usd (theter) </t>
  </si>
  <si>
    <t>Nivel de riesgo</t>
  </si>
  <si>
    <t>Posible pérdida</t>
  </si>
  <si>
    <t>Total trade week 1</t>
  </si>
  <si>
    <t>1 week</t>
  </si>
  <si>
    <t>Long/short - USD</t>
  </si>
  <si>
    <t>Profit estimado</t>
  </si>
  <si>
    <t>Breakout</t>
  </si>
  <si>
    <t>Fibo. Zone</t>
  </si>
  <si>
    <t>Confirmation</t>
  </si>
  <si>
    <t>count form</t>
  </si>
  <si>
    <t>Tasa de efectividad</t>
  </si>
  <si>
    <t>wins</t>
  </si>
  <si>
    <t>loss</t>
  </si>
  <si>
    <t>Total profit</t>
  </si>
  <si>
    <t>Stop loss máximo por trade</t>
  </si>
  <si>
    <t>Base con apalancamiento</t>
  </si>
  <si>
    <t>Cantidad de trade perdidos</t>
  </si>
  <si>
    <t>Red flag</t>
  </si>
  <si>
    <t>3x bitfinex</t>
  </si>
  <si>
    <t>Condición</t>
  </si>
  <si>
    <t>BTC-USD</t>
  </si>
  <si>
    <t>Short</t>
  </si>
  <si>
    <t>Tipo</t>
  </si>
  <si>
    <t>Táctica 2</t>
  </si>
  <si>
    <t>Táctica 3</t>
  </si>
  <si>
    <t>Táctica 1</t>
  </si>
  <si>
    <t>Tipo Táctica</t>
  </si>
  <si>
    <t>Base de trade</t>
  </si>
  <si>
    <t>División de oportunidades</t>
  </si>
  <si>
    <t>Ganancia Promedio x táctica</t>
  </si>
  <si>
    <t>Pérdida Promedio x táctica</t>
  </si>
  <si>
    <t>Stop loss promedio por trade</t>
  </si>
  <si>
    <t xml:space="preserve"> + Apalancamiento</t>
  </si>
  <si>
    <t>Promedio profit</t>
  </si>
  <si>
    <t>Total pérdidas</t>
  </si>
  <si>
    <t>Promedio pérdida</t>
  </si>
  <si>
    <t>Profit promedio</t>
  </si>
  <si>
    <t>Long</t>
  </si>
  <si>
    <t>Si precio baja de 7500</t>
  </si>
  <si>
    <t>Si precio llega al 0.50 fib, hace pullback compramos</t>
  </si>
  <si>
    <t>EOS-USD</t>
  </si>
  <si>
    <t>Si el precio cae de 7.30 compramos (head and shoulder)</t>
  </si>
  <si>
    <t>Si el precio rompe su última resistencia 9.30 (ruptura del h&amp;s)</t>
  </si>
  <si>
    <t xml:space="preserve">Si se mantiene en el rango  bearish butterfly </t>
  </si>
  <si>
    <t>Decisión personal</t>
  </si>
  <si>
    <t>ETH-USD</t>
  </si>
  <si>
    <t>Esperar que rompa su último soporte 400</t>
  </si>
  <si>
    <t>Operar posible 5 ola falling wedge</t>
  </si>
  <si>
    <t>LTC-USD</t>
  </si>
  <si>
    <t>Si rompe resistencia a los 94</t>
  </si>
  <si>
    <t>Cuando rompa el último soporte a los 73</t>
  </si>
  <si>
    <t>BCH-USD</t>
  </si>
  <si>
    <t>Rompimiento últimia resistencia 880</t>
  </si>
  <si>
    <t>Rompimiento 0.61 fib/línea soporte dinámico (740)</t>
  </si>
  <si>
    <t>XRP-USD</t>
  </si>
  <si>
    <t>Rompimiento último soporte a 0.42</t>
  </si>
  <si>
    <t>Rompimiento resistencia falling wedge + 0.5 fib</t>
  </si>
  <si>
    <t>ETC-USD</t>
  </si>
  <si>
    <t>Rompimiento resistencia último high</t>
  </si>
  <si>
    <t>Trades por Táctica</t>
  </si>
  <si>
    <t>Rompimiento soporte más abajo del 0.38 fib</t>
  </si>
  <si>
    <t>IOTA-USD</t>
  </si>
  <si>
    <t>Rompimiento último soporte, último low</t>
  </si>
  <si>
    <t>Esperar milagro pump que rompa el $ suba y haga pullback</t>
  </si>
  <si>
    <t>NEO-USD</t>
  </si>
  <si>
    <t>Rompimiento último soporte, último low lowest</t>
  </si>
  <si>
    <t>En caso que la pumpeen y rompa el fallingwedge</t>
  </si>
  <si>
    <t>ZEC-USD</t>
  </si>
  <si>
    <t>Potencial 3 ola elliot pattern, comprar al 0.61 fib</t>
  </si>
  <si>
    <t>Rompimiento punta ola 1 elliot</t>
  </si>
  <si>
    <t>Rompimiento 0.78 fib</t>
  </si>
  <si>
    <t>DASH-USD</t>
  </si>
  <si>
    <t>Rompimiento último low lowest</t>
  </si>
  <si>
    <t>OMG-USD</t>
  </si>
  <si>
    <t>Después de pullback al 1.27 fib ext. Y rompimiento soporte</t>
  </si>
  <si>
    <t>Milagrosamente la pumpean, esperar ruptura de resistencias</t>
  </si>
  <si>
    <t>TRX-USD</t>
  </si>
  <si>
    <t>Continuación tendencia bajista, ruptura último low lowest</t>
  </si>
  <si>
    <t>Milagro pump de Tron, después de ruptura resistencias</t>
  </si>
  <si>
    <t>XVG-USD</t>
  </si>
  <si>
    <t>Ruptura triángula simétrico a la alta. (Revisar diariamente)</t>
  </si>
  <si>
    <t>Ruptura triángula simétrico a la baja. (Revisar diariamente)</t>
  </si>
  <si>
    <t>XMR-USD</t>
  </si>
  <si>
    <t>Pullback después de ruptura de falling wedge</t>
  </si>
  <si>
    <t>Esperar ruptura de último soporte a los 100</t>
  </si>
  <si>
    <t>Posición abierta</t>
  </si>
  <si>
    <t>Lista de status</t>
  </si>
  <si>
    <t>Trade exitoso</t>
  </si>
  <si>
    <t>Leyenda</t>
  </si>
  <si>
    <t>Lo tomaré</t>
  </si>
  <si>
    <t>No lo tomaré</t>
  </si>
  <si>
    <t>Ganancias reales</t>
  </si>
  <si>
    <t>Trade perdido</t>
  </si>
  <si>
    <t>Perdidas reales</t>
  </si>
  <si>
    <t>Mi saldo actual</t>
  </si>
  <si>
    <t>Profit total</t>
  </si>
  <si>
    <t>Fecha</t>
  </si>
  <si>
    <t>Loss</t>
  </si>
  <si>
    <t>Efectividad real</t>
  </si>
  <si>
    <t>Wins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</si>
</sst>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8000"/>
      <name val="Calibri"/>
      <scheme val="minor"/>
    </font>
    <font>
      <sz val="10"/>
      <color rgb="FFFFFFFF"/>
      <name val="Arial"/>
    </font>
    <font>
      <sz val="10"/>
      <color rgb="FF000000"/>
      <name val="Arial"/>
    </font>
    <font>
      <sz val="16"/>
      <color theme="0"/>
      <name val="Calibri"/>
      <scheme val="minor"/>
    </font>
    <font>
      <b/>
      <sz val="16"/>
      <color rgb="FF000000"/>
      <name val="Arial"/>
    </font>
    <font>
      <sz val="12"/>
      <name val="Calibri"/>
      <scheme val="minor"/>
    </font>
    <font>
      <sz val="10"/>
      <color theme="0"/>
      <name val="Arial"/>
    </font>
    <font>
      <b/>
      <sz val="12"/>
      <name val="Calibri"/>
      <scheme val="minor"/>
    </font>
    <font>
      <sz val="12"/>
      <color theme="9"/>
      <name val="Calibri"/>
      <scheme val="minor"/>
    </font>
    <font>
      <sz val="9"/>
      <name val="Calibri"/>
      <scheme val="minor"/>
    </font>
    <font>
      <sz val="12"/>
      <color rgb="FFFFFFFF"/>
      <name val="Calibri"/>
      <family val="2"/>
      <scheme val="minor"/>
    </font>
    <font>
      <sz val="12"/>
      <color theme="0"/>
      <name val="Arial"/>
    </font>
    <font>
      <sz val="12"/>
      <color theme="1" tint="0.34998626667073579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DDD0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60806"/>
        <bgColor indexed="64"/>
      </patternFill>
    </fill>
    <fill>
      <patternFill patternType="solid">
        <fgColor rgb="FF1DDE0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6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9" fontId="2" fillId="2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9" fontId="2" fillId="2" borderId="0" xfId="107" applyFont="1" applyFill="1"/>
    <xf numFmtId="0" fontId="6" fillId="2" borderId="0" xfId="0" applyFont="1" applyFill="1"/>
    <xf numFmtId="10" fontId="6" fillId="2" borderId="0" xfId="0" applyNumberFormat="1" applyFont="1" applyFill="1"/>
    <xf numFmtId="0" fontId="2" fillId="5" borderId="0" xfId="0" applyFont="1" applyFill="1"/>
    <xf numFmtId="0" fontId="7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107" applyNumberFormat="1" applyFont="1" applyFill="1"/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left"/>
    </xf>
    <xf numFmtId="9" fontId="6" fillId="5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3" borderId="0" xfId="0" applyFill="1"/>
    <xf numFmtId="0" fontId="13" fillId="2" borderId="0" xfId="0" applyFont="1" applyFill="1"/>
    <xf numFmtId="0" fontId="10" fillId="2" borderId="0" xfId="0" applyFont="1" applyFill="1" applyAlignment="1"/>
    <xf numFmtId="9" fontId="2" fillId="9" borderId="0" xfId="0" applyNumberFormat="1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9" fontId="0" fillId="3" borderId="0" xfId="0" applyNumberFormat="1" applyFont="1" applyFill="1" applyAlignment="1">
      <alignment horizontal="left"/>
    </xf>
    <xf numFmtId="0" fontId="2" fillId="3" borderId="0" xfId="0" applyFont="1" applyFill="1" applyAlignment="1"/>
    <xf numFmtId="2" fontId="2" fillId="2" borderId="0" xfId="0" applyNumberFormat="1" applyFont="1" applyFill="1" applyAlignment="1">
      <alignment horizontal="center"/>
    </xf>
    <xf numFmtId="10" fontId="2" fillId="2" borderId="0" xfId="107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/>
    <xf numFmtId="0" fontId="10" fillId="12" borderId="0" xfId="0" applyFont="1" applyFill="1" applyAlignment="1">
      <alignment horizontal="center"/>
    </xf>
    <xf numFmtId="9" fontId="2" fillId="12" borderId="0" xfId="0" applyNumberFormat="1" applyFont="1" applyFill="1"/>
    <xf numFmtId="2" fontId="2" fillId="2" borderId="0" xfId="0" applyNumberFormat="1" applyFont="1" applyFill="1"/>
    <xf numFmtId="0" fontId="2" fillId="3" borderId="0" xfId="0" applyFont="1" applyFill="1" applyAlignment="1">
      <alignment horizontal="center"/>
    </xf>
    <xf numFmtId="14" fontId="2" fillId="2" borderId="0" xfId="0" applyNumberFormat="1" applyFont="1" applyFill="1"/>
    <xf numFmtId="14" fontId="11" fillId="2" borderId="0" xfId="0" applyNumberFormat="1" applyFont="1" applyFill="1"/>
    <xf numFmtId="0" fontId="2" fillId="2" borderId="0" xfId="0" applyFont="1" applyFill="1" applyBorder="1"/>
    <xf numFmtId="0" fontId="2" fillId="2" borderId="11" xfId="0" applyFont="1" applyFill="1" applyBorder="1" applyAlignment="1">
      <alignment horizontal="center"/>
    </xf>
    <xf numFmtId="1" fontId="15" fillId="11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15" fillId="11" borderId="14" xfId="0" applyNumberFormat="1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9" fontId="2" fillId="2" borderId="0" xfId="107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0" fillId="8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9" fontId="2" fillId="2" borderId="0" xfId="0" applyNumberFormat="1" applyFont="1" applyFill="1" applyAlignment="1">
      <alignment horizontal="center" vertical="center"/>
    </xf>
    <xf numFmtId="0" fontId="15" fillId="11" borderId="9" xfId="0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/>
    </xf>
    <xf numFmtId="0" fontId="15" fillId="11" borderId="1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</cellXfs>
  <cellStyles count="3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Normal" xfId="0" builtinId="0"/>
    <cellStyle name="Percent" xfId="107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64"/>
          <bgColor rgb="FF40FF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indexed="64"/>
          <bgColor rgb="FF42B542"/>
        </patternFill>
      </fill>
    </dxf>
    <dxf>
      <font>
        <color theme="0"/>
      </font>
      <fill>
        <patternFill patternType="solid">
          <fgColor indexed="64"/>
          <bgColor theme="9" tint="-0.249977111117893"/>
        </patternFill>
      </fill>
    </dxf>
    <dxf>
      <font>
        <color rgb="FFF4FFF7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71"/>
  <sheetViews>
    <sheetView showGridLines="0" tabSelected="1" topLeftCell="AI1" zoomScale="150" zoomScaleNormal="150" zoomScalePageLayoutView="150" workbookViewId="0">
      <selection activeCell="AO11" sqref="AO11"/>
    </sheetView>
  </sheetViews>
  <sheetFormatPr baseColWidth="10" defaultRowHeight="15" x14ac:dyDescent="0"/>
  <cols>
    <col min="1" max="1" width="10.83203125" style="1"/>
    <col min="2" max="2" width="11.6640625" style="1" customWidth="1"/>
    <col min="3" max="3" width="10.83203125" style="1"/>
    <col min="4" max="4" width="1.5" style="33" customWidth="1"/>
    <col min="5" max="5" width="10.83203125" style="1"/>
    <col min="6" max="6" width="6.1640625" style="2" bestFit="1" customWidth="1"/>
    <col min="7" max="7" width="3.5" style="1" customWidth="1"/>
    <col min="8" max="8" width="8.83203125" style="1" customWidth="1"/>
    <col min="9" max="9" width="10.83203125" style="1"/>
    <col min="10" max="10" width="12.33203125" style="1" customWidth="1"/>
    <col min="11" max="14" width="10.83203125" style="1"/>
    <col min="15" max="15" width="1" style="4" customWidth="1"/>
    <col min="16" max="16" width="10.83203125" style="1"/>
    <col min="17" max="17" width="14.1640625" style="1" customWidth="1"/>
    <col min="18" max="18" width="16.6640625" style="1" customWidth="1"/>
    <col min="19" max="19" width="15" style="1" customWidth="1"/>
    <col min="20" max="20" width="15" style="60" customWidth="1"/>
    <col min="21" max="22" width="10.83203125" style="1"/>
    <col min="23" max="23" width="50.83203125" style="1" bestFit="1" customWidth="1"/>
    <col min="24" max="24" width="15.1640625" style="28" bestFit="1" customWidth="1"/>
    <col min="25" max="25" width="15" style="28" bestFit="1" customWidth="1"/>
    <col min="26" max="26" width="15" style="28" customWidth="1"/>
    <col min="27" max="27" width="13" style="1" bestFit="1" customWidth="1"/>
    <col min="28" max="28" width="11" style="1" bestFit="1" customWidth="1"/>
    <col min="29" max="29" width="10.83203125" style="29"/>
    <col min="30" max="30" width="5.33203125" style="17" customWidth="1"/>
    <col min="31" max="31" width="10.83203125" style="7"/>
    <col min="32" max="32" width="5.5" style="17" bestFit="1" customWidth="1"/>
    <col min="33" max="33" width="10.83203125" style="7"/>
    <col min="34" max="34" width="4.6640625" style="17" bestFit="1" customWidth="1"/>
    <col min="35" max="35" width="16.1640625" style="22" customWidth="1"/>
    <col min="36" max="36" width="2.83203125" style="7" customWidth="1"/>
    <col min="37" max="37" width="13" style="29" customWidth="1"/>
    <col min="38" max="38" width="10.83203125" style="7"/>
    <col min="39" max="39" width="13.6640625" style="7" customWidth="1"/>
    <col min="40" max="40" width="14.5" style="29" customWidth="1"/>
    <col min="41" max="41" width="12.83203125" style="1" bestFit="1" customWidth="1"/>
    <col min="42" max="44" width="10.83203125" style="1"/>
    <col min="45" max="45" width="18.1640625" style="29" bestFit="1" customWidth="1"/>
    <col min="46" max="46" width="2.1640625" style="59" customWidth="1"/>
    <col min="47" max="47" width="15" style="31" bestFit="1" customWidth="1"/>
    <col min="48" max="48" width="13.6640625" style="43" customWidth="1"/>
    <col min="49" max="49" width="15.6640625" style="1" bestFit="1" customWidth="1"/>
    <col min="50" max="16384" width="10.83203125" style="1"/>
  </cols>
  <sheetData>
    <row r="1" spans="1:49">
      <c r="A1" s="74" t="s">
        <v>41</v>
      </c>
      <c r="B1" s="74"/>
      <c r="C1" s="74"/>
      <c r="P1" s="8" t="s">
        <v>130</v>
      </c>
      <c r="Q1" s="53" t="s">
        <v>128</v>
      </c>
      <c r="R1" s="54" t="s">
        <v>86</v>
      </c>
      <c r="T1" s="1"/>
      <c r="X1" s="7"/>
      <c r="Y1" s="7"/>
      <c r="Z1" s="7"/>
      <c r="AC1" s="7"/>
      <c r="AD1" s="1"/>
      <c r="AF1" s="1"/>
      <c r="AG1" s="1"/>
      <c r="AH1" s="1"/>
      <c r="AS1" s="1"/>
      <c r="AT1" s="4"/>
      <c r="AU1" s="92" t="s">
        <v>136</v>
      </c>
      <c r="AV1" s="92"/>
    </row>
    <row r="2" spans="1:49">
      <c r="A2" s="74"/>
      <c r="B2" s="74"/>
      <c r="C2" s="74"/>
      <c r="E2" s="1" t="s">
        <v>1</v>
      </c>
      <c r="I2" s="1" t="s">
        <v>3</v>
      </c>
      <c r="K2" s="1" t="s">
        <v>4</v>
      </c>
      <c r="M2" s="1" t="s">
        <v>5</v>
      </c>
      <c r="P2" s="8"/>
      <c r="Q2" s="62"/>
      <c r="R2" s="31">
        <v>1</v>
      </c>
      <c r="S2" s="1" t="s">
        <v>131</v>
      </c>
      <c r="T2" s="1"/>
      <c r="X2" s="7"/>
      <c r="Y2" s="7"/>
      <c r="Z2" s="7"/>
      <c r="AC2" s="7"/>
      <c r="AD2" s="1"/>
      <c r="AF2" s="1"/>
      <c r="AG2" s="1"/>
      <c r="AH2" s="1"/>
      <c r="AS2" s="1"/>
      <c r="AT2" s="4"/>
      <c r="AU2" s="92"/>
      <c r="AV2" s="92"/>
    </row>
    <row r="3" spans="1:49" ht="16" customHeight="1" thickBot="1">
      <c r="E3" s="70" t="s">
        <v>45</v>
      </c>
      <c r="F3" s="70"/>
      <c r="G3" s="70"/>
      <c r="I3" s="6" t="s">
        <v>46</v>
      </c>
      <c r="K3" s="1">
        <v>3</v>
      </c>
      <c r="M3" s="1" t="s">
        <v>6</v>
      </c>
      <c r="N3" s="57">
        <v>0.65</v>
      </c>
      <c r="P3" s="8"/>
      <c r="Q3" s="1" t="s">
        <v>127</v>
      </c>
      <c r="R3" s="31">
        <v>2</v>
      </c>
      <c r="S3" s="1" t="s">
        <v>132</v>
      </c>
      <c r="T3" s="1"/>
      <c r="X3" s="7"/>
      <c r="Y3" s="7"/>
      <c r="Z3" s="7"/>
      <c r="AC3" s="7"/>
      <c r="AD3" s="1"/>
      <c r="AF3" s="1"/>
      <c r="AG3" s="1"/>
      <c r="AH3" s="1"/>
      <c r="AS3" s="1"/>
      <c r="AT3" s="4"/>
      <c r="AU3" s="93">
        <f>+(SUM(AU14:AU1048576))-(SUM(AV14:AV1048576))+B4</f>
        <v>1810.5796793051775</v>
      </c>
      <c r="AV3" s="70"/>
    </row>
    <row r="4" spans="1:49" ht="17" thickTop="1" thickBot="1">
      <c r="B4" s="56">
        <v>1000</v>
      </c>
      <c r="C4" s="35"/>
      <c r="M4" s="1" t="s">
        <v>7</v>
      </c>
      <c r="N4" s="57">
        <v>0.25</v>
      </c>
      <c r="P4" s="8"/>
      <c r="Q4" s="1" t="s">
        <v>129</v>
      </c>
      <c r="T4" s="1"/>
      <c r="X4" s="7"/>
      <c r="Y4" s="7"/>
      <c r="Z4" s="7"/>
      <c r="AC4" s="7"/>
      <c r="AD4" s="1"/>
      <c r="AF4" s="1"/>
      <c r="AG4" s="1"/>
      <c r="AH4" s="1"/>
      <c r="AL4" s="49" t="s">
        <v>8</v>
      </c>
      <c r="AM4" s="50" t="s">
        <v>55</v>
      </c>
      <c r="AN4" s="50" t="s">
        <v>75</v>
      </c>
      <c r="AO4" s="51" t="s">
        <v>76</v>
      </c>
      <c r="AP4" s="51" t="s">
        <v>77</v>
      </c>
      <c r="AQ4" s="52"/>
      <c r="AS4" s="1"/>
      <c r="AT4" s="4"/>
      <c r="AV4" s="31"/>
    </row>
    <row r="5" spans="1:49" ht="16" thickTop="1">
      <c r="M5" s="1" t="s">
        <v>12</v>
      </c>
      <c r="N5" s="57">
        <v>0.1</v>
      </c>
      <c r="P5" s="8"/>
      <c r="Q5" s="1" t="s">
        <v>134</v>
      </c>
      <c r="T5" s="1"/>
      <c r="X5" s="7"/>
      <c r="Y5" s="7"/>
      <c r="Z5" s="7"/>
      <c r="AC5" s="7"/>
      <c r="AD5" s="1"/>
      <c r="AF5" s="1"/>
      <c r="AG5" s="1"/>
      <c r="AH5" s="1"/>
      <c r="AK5" s="29" t="s">
        <v>67</v>
      </c>
      <c r="AL5" s="29">
        <f>+COUNTIF(AK14:AK1048576,"1")</f>
        <v>14</v>
      </c>
      <c r="AM5" s="43">
        <f>+SUMIF($AK$14:$AK$1048576,"=1",$AM$14:$AM$1048576)</f>
        <v>1913.2276358108991</v>
      </c>
      <c r="AN5" s="43">
        <f>+AM5/AL5</f>
        <v>136.65911684363564</v>
      </c>
      <c r="AO5" s="43">
        <f>+SUMIF($AK$14:$AK$1048576,"=1",$AL$14:$AL$1048576)</f>
        <v>720.39511752029068</v>
      </c>
      <c r="AP5" s="43">
        <f>+AO5/AL5</f>
        <v>51.456794108592192</v>
      </c>
      <c r="AS5" s="1"/>
      <c r="AT5" s="4"/>
      <c r="AU5" s="70" t="s">
        <v>137</v>
      </c>
      <c r="AV5" s="70"/>
      <c r="AW5" s="14"/>
    </row>
    <row r="6" spans="1:49">
      <c r="A6" s="77" t="s">
        <v>42</v>
      </c>
      <c r="B6" s="78"/>
      <c r="C6" s="79"/>
      <c r="E6" s="12"/>
      <c r="F6" s="13"/>
      <c r="G6" s="12"/>
      <c r="H6" s="12"/>
      <c r="I6" s="12"/>
      <c r="J6" s="12"/>
      <c r="K6" s="12"/>
      <c r="L6" s="12"/>
      <c r="M6" s="12"/>
      <c r="N6" s="12"/>
      <c r="P6" s="8"/>
      <c r="T6" s="1"/>
      <c r="X6" s="7"/>
      <c r="Y6" s="7"/>
      <c r="Z6" s="7"/>
      <c r="AC6" s="7"/>
      <c r="AD6" s="1"/>
      <c r="AF6" s="1"/>
      <c r="AG6" s="1"/>
      <c r="AH6" s="1"/>
      <c r="AK6" s="29" t="s">
        <v>65</v>
      </c>
      <c r="AL6" s="29">
        <f>+COUNTIF(AK14:AK1048576,"2")</f>
        <v>13</v>
      </c>
      <c r="AM6" s="43">
        <f>+SUMIF($AK$14:$AK$1048576,"=2",$AM$14:$AM$1048576)</f>
        <v>1567.9520319757173</v>
      </c>
      <c r="AN6" s="43">
        <f t="shared" ref="AN6:AN7" si="0">+AM6/AL6</f>
        <v>120.61169476736288</v>
      </c>
      <c r="AO6" s="43">
        <f>+SUMIF($AK$14:$AK$1048576,"=2",$AL$14:$AL$1048576)</f>
        <v>636.35787834316102</v>
      </c>
      <c r="AP6" s="43">
        <f t="shared" ref="AP6:AP7" si="1">+AO6/AL6</f>
        <v>48.950606026397004</v>
      </c>
      <c r="AS6" s="1"/>
      <c r="AT6" s="4"/>
      <c r="AU6" s="69">
        <f>+IF(AU3&lt;=B4,(B4-AU3)/B4-1,(AU3/B4)-1)</f>
        <v>0.81057967930517738</v>
      </c>
      <c r="AV6" s="69"/>
    </row>
    <row r="7" spans="1:49">
      <c r="B7" s="36">
        <v>0.3</v>
      </c>
      <c r="P7" s="8"/>
      <c r="Q7" s="8"/>
      <c r="T7" s="1"/>
      <c r="X7" s="7"/>
      <c r="Y7" s="7"/>
      <c r="Z7" s="7"/>
      <c r="AC7" s="7"/>
      <c r="AD7" s="1"/>
      <c r="AF7" s="1"/>
      <c r="AG7" s="1"/>
      <c r="AH7" s="1"/>
      <c r="AK7" s="29" t="s">
        <v>66</v>
      </c>
      <c r="AL7" s="29">
        <f>+COUNTIF(AK14:AK1048576,"3")</f>
        <v>4</v>
      </c>
      <c r="AM7" s="43">
        <f>+SUMIF($AK$14:$AK$1048576,"=3",$AM$14:$AM$1048576)</f>
        <v>700.55180670578693</v>
      </c>
      <c r="AN7" s="43">
        <f t="shared" si="0"/>
        <v>175.13795167644673</v>
      </c>
      <c r="AO7" s="43">
        <f>+SUMIF($AK$14:$AK$1048576,"=3",$AL$14:$AL$1048576)</f>
        <v>141.32867263490425</v>
      </c>
      <c r="AP7" s="10">
        <f t="shared" si="1"/>
        <v>35.332168158726063</v>
      </c>
      <c r="AS7" s="1"/>
      <c r="AT7" s="4"/>
      <c r="AV7" s="31"/>
    </row>
    <row r="8" spans="1:49">
      <c r="A8" s="75" t="s">
        <v>43</v>
      </c>
      <c r="B8" s="75"/>
      <c r="C8" s="2">
        <f>+B4*B7</f>
        <v>300</v>
      </c>
      <c r="I8" s="8"/>
      <c r="J8" s="8"/>
      <c r="K8" s="8"/>
      <c r="L8" s="8"/>
      <c r="M8" s="8"/>
      <c r="N8" s="8"/>
      <c r="O8" s="42"/>
      <c r="P8" s="8"/>
      <c r="Q8" s="8"/>
      <c r="T8" s="1"/>
      <c r="X8" s="7"/>
      <c r="Y8" s="7"/>
      <c r="Z8" s="7"/>
      <c r="AC8" s="7"/>
      <c r="AD8" s="1"/>
      <c r="AF8" s="1"/>
      <c r="AG8" s="1"/>
      <c r="AH8" s="1"/>
      <c r="AS8" s="1"/>
      <c r="AT8" s="4"/>
      <c r="AV8" s="31"/>
    </row>
    <row r="9" spans="1:49">
      <c r="O9" s="42"/>
      <c r="P9" s="8"/>
      <c r="Q9" s="8"/>
      <c r="T9" s="1"/>
      <c r="X9" s="7"/>
      <c r="Y9" s="7"/>
      <c r="Z9" s="7"/>
      <c r="AC9" s="7"/>
      <c r="AD9" s="1"/>
      <c r="AF9" s="1"/>
      <c r="AG9" s="1"/>
      <c r="AH9" s="1"/>
      <c r="AS9" s="1"/>
      <c r="AT9" s="4"/>
      <c r="AV9" s="31"/>
    </row>
    <row r="10" spans="1:49" ht="15" customHeight="1">
      <c r="A10" s="72" t="s">
        <v>47</v>
      </c>
      <c r="B10" s="72"/>
      <c r="C10" s="72"/>
      <c r="O10" s="42"/>
      <c r="P10" s="8"/>
      <c r="Q10" s="8"/>
      <c r="X10" s="19"/>
      <c r="Y10" s="19"/>
      <c r="Z10" s="19"/>
      <c r="AC10" s="7"/>
      <c r="AD10" s="1"/>
      <c r="AF10" s="1"/>
      <c r="AG10" s="1"/>
      <c r="AH10" s="1"/>
      <c r="AS10" s="1"/>
      <c r="AT10" s="4"/>
      <c r="AV10" s="31"/>
    </row>
    <row r="11" spans="1:49" ht="20">
      <c r="A11" s="8" t="s">
        <v>67</v>
      </c>
      <c r="B11" s="11">
        <f>+(A26*B33)-(A29*C33)</f>
        <v>399.18289100783932</v>
      </c>
      <c r="C11" s="2" t="s">
        <v>0</v>
      </c>
      <c r="E11" s="70"/>
      <c r="F11" s="70"/>
      <c r="I11" s="8"/>
      <c r="J11" s="8"/>
      <c r="K11" s="8"/>
      <c r="L11" s="8"/>
      <c r="M11" s="11"/>
      <c r="N11" s="8"/>
      <c r="O11" s="42"/>
      <c r="P11" s="8"/>
      <c r="Q11" s="8"/>
      <c r="T11" s="1"/>
      <c r="X11" s="85" t="s">
        <v>21</v>
      </c>
      <c r="Y11" s="85"/>
      <c r="Z11" s="85"/>
      <c r="AC11" s="89" t="s">
        <v>22</v>
      </c>
      <c r="AD11" s="89"/>
      <c r="AE11" s="89"/>
      <c r="AF11" s="89"/>
      <c r="AG11" s="89"/>
      <c r="AH11" s="89"/>
      <c r="AS11" s="1"/>
      <c r="AT11" s="4"/>
      <c r="AV11" s="31"/>
    </row>
    <row r="12" spans="1:49">
      <c r="A12" s="2" t="s">
        <v>65</v>
      </c>
      <c r="B12" s="11">
        <f>+(B26*B34)-(B29*C34)</f>
        <v>369.50742114901249</v>
      </c>
      <c r="C12" s="2" t="s">
        <v>0</v>
      </c>
      <c r="E12" s="1" t="s">
        <v>2</v>
      </c>
      <c r="F12" s="1"/>
      <c r="H12" s="2"/>
      <c r="I12" s="70" t="s">
        <v>70</v>
      </c>
      <c r="J12" s="70"/>
      <c r="K12" s="29" t="s">
        <v>69</v>
      </c>
      <c r="L12" s="8" t="s">
        <v>74</v>
      </c>
      <c r="M12" s="8"/>
      <c r="N12" s="8"/>
      <c r="O12" s="42"/>
      <c r="P12" s="8"/>
      <c r="Q12" s="8"/>
      <c r="T12" s="1"/>
      <c r="X12" s="45">
        <v>3</v>
      </c>
      <c r="Y12" s="45">
        <v>1</v>
      </c>
      <c r="Z12" s="45">
        <v>5</v>
      </c>
      <c r="AC12" s="86">
        <f>+N3</f>
        <v>0.65</v>
      </c>
      <c r="AD12" s="86"/>
      <c r="AE12" s="86">
        <f>+N4</f>
        <v>0.25</v>
      </c>
      <c r="AF12" s="86"/>
      <c r="AG12" s="86">
        <f>+N5</f>
        <v>0.1</v>
      </c>
      <c r="AH12" s="88"/>
      <c r="AS12" s="1"/>
      <c r="AT12" s="4"/>
      <c r="AV12" s="31"/>
    </row>
    <row r="13" spans="1:49">
      <c r="A13" s="2" t="s">
        <v>66</v>
      </c>
      <c r="B13" s="11">
        <f>+(C26*B35)-(C29*C35)</f>
        <v>181.89980748475523</v>
      </c>
      <c r="C13" s="2" t="s">
        <v>0</v>
      </c>
      <c r="E13" s="3">
        <v>0.1</v>
      </c>
      <c r="F13" s="80">
        <f>+AVERAGE(E13:E15)</f>
        <v>9.0000000000000011E-2</v>
      </c>
      <c r="G13" s="3"/>
      <c r="H13" s="2"/>
      <c r="I13" s="71">
        <v>3</v>
      </c>
      <c r="J13" s="71"/>
      <c r="K13" s="32">
        <f>+B4/I13</f>
        <v>333.33333333333331</v>
      </c>
      <c r="L13" s="8">
        <f>+K13*3</f>
        <v>1000</v>
      </c>
      <c r="M13" s="8"/>
      <c r="N13" s="8"/>
      <c r="O13" s="42"/>
      <c r="P13" s="8"/>
      <c r="Q13" s="8"/>
      <c r="S13" s="15" t="s">
        <v>13</v>
      </c>
      <c r="T13" s="15" t="s">
        <v>138</v>
      </c>
      <c r="U13" s="15" t="s">
        <v>14</v>
      </c>
      <c r="V13" s="15" t="s">
        <v>64</v>
      </c>
      <c r="W13" s="15" t="s">
        <v>61</v>
      </c>
      <c r="X13" s="20" t="s">
        <v>25</v>
      </c>
      <c r="Y13" s="20" t="s">
        <v>15</v>
      </c>
      <c r="Z13" s="20" t="s">
        <v>26</v>
      </c>
      <c r="AA13" s="15" t="s">
        <v>16</v>
      </c>
      <c r="AB13" s="15" t="s">
        <v>17</v>
      </c>
      <c r="AC13" s="20" t="s">
        <v>18</v>
      </c>
      <c r="AD13" s="18"/>
      <c r="AE13" s="87" t="s">
        <v>19</v>
      </c>
      <c r="AF13" s="87"/>
      <c r="AG13" s="87" t="s">
        <v>20</v>
      </c>
      <c r="AH13" s="87"/>
      <c r="AI13" s="22" t="s">
        <v>23</v>
      </c>
      <c r="AK13" s="29" t="s">
        <v>68</v>
      </c>
      <c r="AL13" s="7" t="s">
        <v>24</v>
      </c>
      <c r="AM13" s="7" t="s">
        <v>27</v>
      </c>
      <c r="AN13" s="70" t="s">
        <v>28</v>
      </c>
      <c r="AO13" s="70"/>
      <c r="AQ13" s="1" t="s">
        <v>40</v>
      </c>
      <c r="AR13" s="1" t="s">
        <v>11</v>
      </c>
      <c r="AS13" s="29" t="s">
        <v>38</v>
      </c>
      <c r="AU13" s="68" t="s">
        <v>133</v>
      </c>
      <c r="AV13" s="67" t="s">
        <v>135</v>
      </c>
    </row>
    <row r="14" spans="1:49">
      <c r="A14" s="34" t="s">
        <v>55</v>
      </c>
      <c r="B14" s="9">
        <f>+SUM(B11:B13)/B4</f>
        <v>0.95059011964160711</v>
      </c>
      <c r="C14" s="2"/>
      <c r="E14" s="3">
        <v>0.09</v>
      </c>
      <c r="F14" s="80"/>
      <c r="G14" s="3"/>
      <c r="H14" s="2"/>
      <c r="I14" s="8"/>
      <c r="J14" s="8"/>
      <c r="K14" s="8"/>
      <c r="L14" s="8"/>
      <c r="M14" s="8"/>
      <c r="N14" s="8"/>
      <c r="O14" s="42"/>
      <c r="P14" s="8"/>
      <c r="Q14" s="8"/>
      <c r="S14" s="15" t="s">
        <v>129</v>
      </c>
      <c r="T14" s="61">
        <f ca="1">+IF(S14="","",IF(T14="",TODAY(),T14))</f>
        <v>43314</v>
      </c>
      <c r="U14" s="15" t="s">
        <v>62</v>
      </c>
      <c r="V14" s="1" t="s">
        <v>79</v>
      </c>
      <c r="W14" s="15" t="s">
        <v>80</v>
      </c>
      <c r="X14" s="47"/>
      <c r="Y14" s="47">
        <v>7466</v>
      </c>
      <c r="Z14" s="47"/>
      <c r="AA14" s="15">
        <v>7077</v>
      </c>
      <c r="AB14" s="23">
        <f t="shared" ref="AB14" si="2">+ABS(+SUM(X14:Z14)/AA14-1)</f>
        <v>5.4966793839197337E-2</v>
      </c>
      <c r="AC14" s="21">
        <v>7580</v>
      </c>
      <c r="AD14" s="26">
        <f t="shared" ref="AD14" si="3">+ABS(+AC14/SUM(X14:Z14)-1)</f>
        <v>1.526922046611312E-2</v>
      </c>
      <c r="AE14" s="21">
        <v>7580</v>
      </c>
      <c r="AF14" s="26">
        <f t="shared" ref="AF14" si="4">+ABS(+AE14/SUM(X14:Z14)-1)</f>
        <v>1.526922046611312E-2</v>
      </c>
      <c r="AG14" s="21">
        <v>7580</v>
      </c>
      <c r="AH14" s="26">
        <f t="shared" ref="AH14" si="5">+ABS(+AG14/SUM(X14:Z14)-1)</f>
        <v>1.526922046611312E-2</v>
      </c>
      <c r="AI14" s="27">
        <f t="shared" ref="AI14:AI36" si="6">+$L$13</f>
        <v>1000</v>
      </c>
      <c r="AK14" s="29">
        <v>2</v>
      </c>
      <c r="AL14" s="10">
        <f t="shared" ref="AL14:AL44" si="7">+AI14*AB14</f>
        <v>54.966793839197337</v>
      </c>
      <c r="AM14" s="10">
        <f t="shared" ref="AM14:AM44" si="8">+(AI14*$AC$12*AD14)+(AI14*$AE$12*AF14)+(AI14*$AG$12*AH14)</f>
        <v>15.269220466113119</v>
      </c>
      <c r="AN14" s="69">
        <f t="shared" ref="AN14:AN44" si="9">+(AM14/AI14)</f>
        <v>1.5269220466113119E-2</v>
      </c>
      <c r="AO14" s="69"/>
      <c r="AQ14" s="24" t="str">
        <f t="shared" ref="AQ14:AQ42" si="10">+IF(($F$24-0.01)&gt;=AB14,"Lowrisk",IF($F$24&gt;=AB14,"Good",IF(($F$24+0.015)&gt;=AB14,"Limit",IF(($F$24+0.016)&lt;=AB14,"To Risk",""))))</f>
        <v>To Risk</v>
      </c>
      <c r="AR14" s="1" t="str">
        <f>+IF((L16*$I$34+L16)&gt;=AM14,"Low",IF((L16*$I$35+L16)&gt;=AM14,"optimal",IF((L16*$I$36+L16)&gt;=AM14,"High",IF((L16*$I$37+L16)&lt;AM14,"Highest",""))))</f>
        <v>Low</v>
      </c>
      <c r="AS14" s="29" t="str">
        <f t="shared" ref="AS14:AS44" si="11">+IF(AND(AQ14="To Risk",AR14="Highest",X14&gt;0.000001),"Be carefull",+IF(AND(AQ14="To Risk",AR14="Highest",Y14&gt;0.000001),"Strong take",+IF(AND(AQ14="To Risk",AR14="Highest",Z14&gt;0.000001),"Don't take",IF(AND(AQ14="To Risk",AR14="High",X14&gt;0.000001),"Be carefull",+IF(AND(AQ14="To Risk",AR14="High",Y14&gt;0.000001),"Take",+IF(AND(AQ14="To Risk",AR14="High",Z14&gt;0.000001),"Don't take",IF(AND(AQ14="To Risk",AR14="Optimal",X14&gt;0.000001),"Don't take",+IF(AND(AQ14="To Risk",AR14="Optimal",Y14&gt;0.000001),"Take",+IF(AND(AQ14="To Risk",AR14="Optimal",Z14&gt;0.000001),"Don't take",+IF(AND(AQ14="To Risk",AR14="Low",X14&gt;0.000001),"Don't take",+IF(AND(AQ14="To Risk",AR14="Low",Y14&gt;0.000001),"Be carefull",+IF(AND(AQ14="To Risk",AR14="Low",Z14&gt;0.000001),"Don't take",+IF(AND(AQ14="Good",AR14="Highest",X14&gt;0.000001),"Take",+IF(AND(AQ14="Good",AR14="Highest",Y14&gt;0.000001),"Strong take",+IF(AND(AQ14="Good",AR14="Highest",Z14&gt;0.000001),"Be carefull",IF(AND(AQ14="Good",AR14="High",X14&gt;0.000001),"Take",+IF(AND(AQ14="Good",AR14="High",Y14&gt;0.000001),"Strong take",+IF(AND(AQ14="Good",AR14="High",Z14&gt;0.000001),"Be carefull",IF(AND(AQ14="Good",AR14="Optimal",X14&gt;0.000001),"Take",+IF(AND(AQ14="Good",AR14="Optimal",Y14&gt;0.000001),"Take",+IF(AND(AQ14="Good",AR14="Optimal",Z14&gt;0.000001),"Be carefull",+IF(AND(AQ14="Good",AR14="Low",X14&gt;0.000001),"Be carefull",+IF(AND(AQ14="Good",AR14="Low",Y14&gt;0.000001),"Take",+IF(AND(AQ14="Good",AR14="Low",Z14&gt;0.000001),"Don't take",IF(AND(AQ14="Limit",AR14="Highest",X14&gt;0.000001),"Take",+IF(AND(AQ14="Limit",AR14="Highest",Y14&gt;0.000001),"Strong take",+IF(AND(AQ14="Limit",AR14="Highest",Z14&gt;0.000001),"Be carefull",IF(AND(AQ14="Limit",AR14="High",X14&gt;0.000001),"Take",+IF(AND(AQ14="Limit",AR14="High",Y14&gt;0.000001),"Strong take",+IF(AND(AQ14="Limit",AR14="High",Z14&gt;0.000001),"Be carefull",IF(AND(AQ14="Limit",AR14="Optimal",X14&gt;0.000001),"Take",+IF(AND(AQ14="Limit",AR14="Optimal",Y14&gt;0.000001),"Strong take",+IF(AND(AQ14="Limit",AR14="Optimal",Z14&gt;0.000001),"Don't take",+IF(AND(AQ14="Limit",AR14="Low",X14&gt;0.000001),"Be carefull",+IF(AND(AQ14="Limit",AR14="Low",Y14&gt;0.000001),"Take",+IF(AND(AQ14="Limit",AR14="Low",Z14&gt;0.000001),"Don't take",IF(AND(AQ14="Lowrisk",AR14="Highest",X14&gt;0.000001),"Strong take",+IF(AND(AQ14="Lowrisk",AR14="Highest",Y14&gt;0.000001),"Strong take",+IF(AND(AQ14="Lowrisk",AR14="Highest",Z14&gt;0.000001),"take",IF(AND(AQ14="Lowrisk",AR14="High",X14&gt;0.000001),"Strong take",+IF(AND(AQ14="Lowrisk",AR14="High",Y14&gt;0.000001),"Take",+IF(AND(AQ14="Lowrisk",AR14="High",Z14&gt;0.000001),"Take",IF(AND(AQ14="Lowrisk",AR14="Optimal",X14&gt;0.000001),"Take",+IF(AND(AQ14="Lowrisk",AR14="Optimal",Y14&gt;0.000001),"Strong take",+IF(AND(AQ14="Lowrisk",AR14="Optimal",Z14&gt;0.000001),"Take",+IF(AND(AQ14="Lowrisk",AR14="Low",X14&gt;0.000001),"Be carefull",+IF(AND(AQ14="Lowrisk",AR14="Low",Y14&gt;0.000001),"Take",+IF(AND(AQ14="Lowrisk",AR14="Low",Z14&gt;0.000001),"Be carefull","error"))))))))))))))))))))))))))))))))))))))))))))))))</f>
        <v>Be carefull</v>
      </c>
      <c r="AU14" s="43">
        <f>+SUMIF(S14:S1048576,"Trade exitoso",AM14:AM1048576)</f>
        <v>895.87107068229989</v>
      </c>
      <c r="AV14" s="43">
        <f>+SUMIF(S14:S1048576,"Trade perdido",AL14:AL1048576)</f>
        <v>92.041391377122409</v>
      </c>
      <c r="AW14" s="32"/>
    </row>
    <row r="15" spans="1:49">
      <c r="A15" s="2"/>
      <c r="B15" s="2"/>
      <c r="C15" s="2"/>
      <c r="E15" s="3">
        <v>0.08</v>
      </c>
      <c r="F15" s="80"/>
      <c r="G15" s="3"/>
      <c r="H15" s="2"/>
      <c r="I15" s="8" t="s">
        <v>73</v>
      </c>
      <c r="J15" s="8"/>
      <c r="L15" s="1" t="s">
        <v>78</v>
      </c>
      <c r="O15" s="42"/>
      <c r="P15" s="8"/>
      <c r="Q15" s="8"/>
      <c r="S15" s="15"/>
      <c r="T15" s="61" t="str">
        <f t="shared" ref="T15:T78" ca="1" si="12">+IF(S15="","",IF(T15="",TODAY(),T15))</f>
        <v/>
      </c>
      <c r="U15" s="15" t="s">
        <v>62</v>
      </c>
      <c r="V15" s="15" t="s">
        <v>63</v>
      </c>
      <c r="W15" s="15" t="s">
        <v>81</v>
      </c>
      <c r="X15" s="47"/>
      <c r="Y15" s="47"/>
      <c r="Z15" s="47">
        <v>7460</v>
      </c>
      <c r="AA15" s="15">
        <v>7620</v>
      </c>
      <c r="AB15" s="23">
        <f t="shared" ref="AB15:AB44" si="13">+ABS(+SUM(X15:Z15)/AA15-1)</f>
        <v>2.0997375328083989E-2</v>
      </c>
      <c r="AC15" s="21">
        <v>6810</v>
      </c>
      <c r="AD15" s="26">
        <f t="shared" ref="AD15:AD44" si="14">+ABS(+AC15/SUM(X15:Z15)-1)</f>
        <v>8.7131367292225148E-2</v>
      </c>
      <c r="AE15" s="21">
        <v>6810</v>
      </c>
      <c r="AF15" s="26">
        <f t="shared" ref="AF15:AF44" si="15">+ABS(+AE15/SUM(X15:Z15)-1)</f>
        <v>8.7131367292225148E-2</v>
      </c>
      <c r="AG15" s="21">
        <v>6810</v>
      </c>
      <c r="AH15" s="26">
        <f t="shared" ref="AH15:AH44" si="16">+ABS(+AG15/SUM(X15:Z15)-1)</f>
        <v>8.7131367292225148E-2</v>
      </c>
      <c r="AI15" s="27">
        <f t="shared" si="6"/>
        <v>1000</v>
      </c>
      <c r="AK15" s="29">
        <v>3</v>
      </c>
      <c r="AL15" s="10">
        <f t="shared" si="7"/>
        <v>20.99737532808399</v>
      </c>
      <c r="AM15" s="10">
        <f t="shared" si="8"/>
        <v>87.131367292225136</v>
      </c>
      <c r="AN15" s="69">
        <f t="shared" si="9"/>
        <v>8.7131367292225134E-2</v>
      </c>
      <c r="AO15" s="69"/>
      <c r="AQ15" s="24" t="str">
        <f t="shared" si="10"/>
        <v>Good</v>
      </c>
      <c r="AR15" s="1" t="str">
        <f t="shared" ref="AR15:AR44" si="17">+IF((L22*$I$34+L22)&gt;=AM15,"Low",IF((L22*$I$35+L22)&gt;=AM15,"optimal",IF((L22*$I$36+L22)&gt;=AM15,"High",IF((L22*$I$37+L22)&lt;AM15,"Highest",""))))</f>
        <v>Highest</v>
      </c>
      <c r="AS15" s="29" t="str">
        <f t="shared" si="11"/>
        <v>Be carefull</v>
      </c>
      <c r="AU15" s="31" t="s">
        <v>141</v>
      </c>
      <c r="AV15" s="43" t="s">
        <v>139</v>
      </c>
    </row>
    <row r="16" spans="1:49" ht="14" customHeight="1">
      <c r="E16" s="3">
        <v>7.0000000000000007E-2</v>
      </c>
      <c r="F16" s="80">
        <f>+AVERAGE(E16:E17)</f>
        <v>6.5000000000000002E-2</v>
      </c>
      <c r="G16" s="80">
        <f>+AVERAGE(F13:F21)</f>
        <v>6.3333333333333339E-2</v>
      </c>
      <c r="H16" s="2"/>
      <c r="I16" s="29" t="s">
        <v>67</v>
      </c>
      <c r="J16" s="44">
        <f>+A29/L13</f>
        <v>5.1456794108592191E-2</v>
      </c>
      <c r="L16" s="55">
        <f>+L13*G16</f>
        <v>63.333333333333336</v>
      </c>
      <c r="O16" s="42"/>
      <c r="P16" s="8"/>
      <c r="Q16" s="8"/>
      <c r="S16" s="15" t="s">
        <v>134</v>
      </c>
      <c r="T16" s="61">
        <f t="shared" ca="1" si="12"/>
        <v>43317</v>
      </c>
      <c r="U16" s="15" t="s">
        <v>82</v>
      </c>
      <c r="V16" s="15" t="s">
        <v>79</v>
      </c>
      <c r="W16" s="15" t="s">
        <v>83</v>
      </c>
      <c r="X16" s="47"/>
      <c r="Y16" s="47"/>
      <c r="Z16" s="47">
        <v>7.17</v>
      </c>
      <c r="AA16" s="15">
        <v>6.95</v>
      </c>
      <c r="AB16" s="23">
        <f t="shared" si="13"/>
        <v>3.1654676258992875E-2</v>
      </c>
      <c r="AC16" s="21">
        <v>9.1199999999999992</v>
      </c>
      <c r="AD16" s="26">
        <f t="shared" si="14"/>
        <v>0.27196652719665271</v>
      </c>
      <c r="AE16" s="21">
        <v>10.050000000000001</v>
      </c>
      <c r="AF16" s="26">
        <f t="shared" si="15"/>
        <v>0.40167364016736418</v>
      </c>
      <c r="AG16" s="21">
        <v>10.49</v>
      </c>
      <c r="AH16" s="26">
        <f t="shared" si="16"/>
        <v>0.46304044630404473</v>
      </c>
      <c r="AI16" s="27">
        <f t="shared" si="6"/>
        <v>1000</v>
      </c>
      <c r="AK16" s="29">
        <v>3</v>
      </c>
      <c r="AL16" s="10">
        <f t="shared" si="7"/>
        <v>31.654676258992875</v>
      </c>
      <c r="AM16" s="10">
        <f t="shared" si="8"/>
        <v>323.50069735006974</v>
      </c>
      <c r="AN16" s="69">
        <f t="shared" si="9"/>
        <v>0.32350069735006975</v>
      </c>
      <c r="AO16" s="69"/>
      <c r="AQ16" s="24" t="str">
        <f t="shared" si="10"/>
        <v>Limit</v>
      </c>
      <c r="AR16" s="1" t="str">
        <f t="shared" si="17"/>
        <v>Highest</v>
      </c>
      <c r="AS16" s="29" t="str">
        <f t="shared" si="11"/>
        <v>Be carefull</v>
      </c>
      <c r="AU16" s="31">
        <f>+COUNTIF(S14:S1048576,"Trade exitoso")</f>
        <v>9</v>
      </c>
      <c r="AV16" s="48">
        <f>+COUNTIF(S14:S1048576,"Trade perdido")</f>
        <v>3</v>
      </c>
      <c r="AW16" s="58"/>
    </row>
    <row r="17" spans="1:48" ht="16" customHeight="1">
      <c r="A17" s="73" t="s">
        <v>44</v>
      </c>
      <c r="B17" s="73"/>
      <c r="C17" s="73"/>
      <c r="E17" s="3">
        <v>0.06</v>
      </c>
      <c r="F17" s="80"/>
      <c r="G17" s="80"/>
      <c r="H17" s="2"/>
      <c r="I17" s="29" t="s">
        <v>65</v>
      </c>
      <c r="J17" s="44">
        <f>+B29/L13</f>
        <v>4.8950606026397003E-2</v>
      </c>
      <c r="O17" s="42"/>
      <c r="P17" s="8"/>
      <c r="Q17" s="8"/>
      <c r="S17" s="15"/>
      <c r="T17" s="61" t="str">
        <f t="shared" ca="1" si="12"/>
        <v/>
      </c>
      <c r="U17" s="15" t="s">
        <v>82</v>
      </c>
      <c r="V17" s="15" t="s">
        <v>79</v>
      </c>
      <c r="W17" s="15" t="s">
        <v>84</v>
      </c>
      <c r="X17" s="47">
        <v>9.41</v>
      </c>
      <c r="Y17" s="47"/>
      <c r="Z17" s="47"/>
      <c r="AA17" s="15">
        <v>9.06</v>
      </c>
      <c r="AB17" s="23">
        <f t="shared" si="13"/>
        <v>3.863134657836631E-2</v>
      </c>
      <c r="AC17" s="21">
        <v>10.16</v>
      </c>
      <c r="AD17" s="26">
        <f t="shared" si="14"/>
        <v>7.9702444208288981E-2</v>
      </c>
      <c r="AE17" s="21">
        <v>10.56</v>
      </c>
      <c r="AF17" s="26">
        <f t="shared" si="15"/>
        <v>0.12221041445270986</v>
      </c>
      <c r="AG17" s="21">
        <v>11.12</v>
      </c>
      <c r="AH17" s="26">
        <f t="shared" si="16"/>
        <v>0.18172157279489887</v>
      </c>
      <c r="AI17" s="27">
        <f t="shared" si="6"/>
        <v>1000</v>
      </c>
      <c r="AK17" s="29">
        <v>1</v>
      </c>
      <c r="AL17" s="10">
        <f t="shared" si="7"/>
        <v>38.631346578366312</v>
      </c>
      <c r="AM17" s="10">
        <f t="shared" si="8"/>
        <v>100.53134962805518</v>
      </c>
      <c r="AN17" s="69">
        <f t="shared" si="9"/>
        <v>0.10053134962805518</v>
      </c>
      <c r="AO17" s="69"/>
      <c r="AQ17" s="24" t="str">
        <f t="shared" si="10"/>
        <v>Limit</v>
      </c>
      <c r="AR17" s="1" t="str">
        <f t="shared" si="17"/>
        <v>Highest</v>
      </c>
      <c r="AS17" s="29" t="str">
        <f t="shared" si="11"/>
        <v>Take</v>
      </c>
      <c r="AU17" s="70" t="s">
        <v>140</v>
      </c>
      <c r="AV17" s="70"/>
    </row>
    <row r="18" spans="1:48">
      <c r="A18" s="34"/>
      <c r="B18" s="32">
        <f>+SUM(A22:C22)</f>
        <v>15.5</v>
      </c>
      <c r="E18" s="3">
        <v>0.05</v>
      </c>
      <c r="F18" s="80">
        <f>+AVERAGE(E18:E21)</f>
        <v>3.4999999999999996E-2</v>
      </c>
      <c r="G18" s="3"/>
      <c r="H18" s="2"/>
      <c r="I18" s="29" t="s">
        <v>66</v>
      </c>
      <c r="J18" s="44">
        <f>+C29/L13</f>
        <v>3.5332168158726064E-2</v>
      </c>
      <c r="O18" s="42"/>
      <c r="P18" s="8"/>
      <c r="Q18" s="8"/>
      <c r="S18" s="15"/>
      <c r="T18" s="61" t="str">
        <f t="shared" ca="1" si="12"/>
        <v/>
      </c>
      <c r="U18" s="15" t="s">
        <v>82</v>
      </c>
      <c r="V18" s="15" t="s">
        <v>79</v>
      </c>
      <c r="W18" s="15" t="s">
        <v>85</v>
      </c>
      <c r="X18" s="47"/>
      <c r="Y18" s="47">
        <v>7.62</v>
      </c>
      <c r="Z18" s="47"/>
      <c r="AA18" s="15">
        <v>7.27</v>
      </c>
      <c r="AB18" s="16">
        <f t="shared" si="13"/>
        <v>4.8143053645117062E-2</v>
      </c>
      <c r="AC18" s="21">
        <v>8.69</v>
      </c>
      <c r="AD18" s="26">
        <f t="shared" si="14"/>
        <v>0.1404199475065615</v>
      </c>
      <c r="AE18" s="21">
        <v>9.3699999999999992</v>
      </c>
      <c r="AF18" s="26">
        <f t="shared" si="15"/>
        <v>0.2296587926509186</v>
      </c>
      <c r="AG18" s="21">
        <v>10.26</v>
      </c>
      <c r="AH18" s="26">
        <f t="shared" si="16"/>
        <v>0.34645669291338588</v>
      </c>
      <c r="AI18" s="27">
        <f t="shared" si="6"/>
        <v>1000</v>
      </c>
      <c r="AK18" s="29">
        <v>2</v>
      </c>
      <c r="AL18" s="10">
        <f t="shared" si="7"/>
        <v>48.143053645117064</v>
      </c>
      <c r="AM18" s="10">
        <f t="shared" si="8"/>
        <v>183.3333333333332</v>
      </c>
      <c r="AN18" s="69">
        <f t="shared" si="9"/>
        <v>0.18333333333333321</v>
      </c>
      <c r="AO18" s="69"/>
      <c r="AQ18" s="24" t="str">
        <f t="shared" si="10"/>
        <v>To Risk</v>
      </c>
      <c r="AR18" s="1" t="str">
        <f t="shared" si="17"/>
        <v>Highest</v>
      </c>
      <c r="AS18" s="29" t="str">
        <f t="shared" si="11"/>
        <v>Strong take</v>
      </c>
      <c r="AU18" s="69">
        <f>+AU16/(AU16+AV16)</f>
        <v>0.75</v>
      </c>
      <c r="AV18" s="69"/>
    </row>
    <row r="19" spans="1:48">
      <c r="A19" s="76" t="s">
        <v>101</v>
      </c>
      <c r="B19" s="76"/>
      <c r="C19" s="76"/>
      <c r="E19" s="3">
        <v>0.04</v>
      </c>
      <c r="F19" s="80"/>
      <c r="G19" s="3"/>
      <c r="H19" s="2"/>
      <c r="I19" s="29"/>
      <c r="J19" s="29"/>
      <c r="O19" s="42"/>
      <c r="P19" s="8"/>
      <c r="Q19" s="8"/>
      <c r="S19" s="15" t="s">
        <v>134</v>
      </c>
      <c r="T19" s="61">
        <f t="shared" ca="1" si="12"/>
        <v>43315</v>
      </c>
      <c r="U19" s="15" t="s">
        <v>87</v>
      </c>
      <c r="V19" s="15" t="s">
        <v>63</v>
      </c>
      <c r="W19" s="15" t="s">
        <v>88</v>
      </c>
      <c r="X19" s="47"/>
      <c r="Y19" s="47">
        <v>399.3</v>
      </c>
      <c r="Z19" s="47"/>
      <c r="AA19" s="15">
        <v>409</v>
      </c>
      <c r="AB19" s="16">
        <f t="shared" si="13"/>
        <v>2.3716381418092847E-2</v>
      </c>
      <c r="AC19" s="21">
        <v>379</v>
      </c>
      <c r="AD19" s="26">
        <f t="shared" si="14"/>
        <v>5.0838968194340084E-2</v>
      </c>
      <c r="AE19" s="21">
        <v>364.72</v>
      </c>
      <c r="AF19" s="26">
        <f t="shared" si="15"/>
        <v>8.6601552717255115E-2</v>
      </c>
      <c r="AG19" s="21">
        <v>344</v>
      </c>
      <c r="AH19" s="26">
        <f t="shared" si="16"/>
        <v>0.1384923616328575</v>
      </c>
      <c r="AI19" s="27">
        <f t="shared" si="6"/>
        <v>1000</v>
      </c>
      <c r="AK19" s="29">
        <v>2</v>
      </c>
      <c r="AL19" s="10">
        <f t="shared" si="7"/>
        <v>23.716381418092848</v>
      </c>
      <c r="AM19" s="10">
        <f t="shared" si="8"/>
        <v>68.544953668920584</v>
      </c>
      <c r="AN19" s="69">
        <f t="shared" si="9"/>
        <v>6.8544953668920577E-2</v>
      </c>
      <c r="AO19" s="69"/>
      <c r="AQ19" s="24" t="str">
        <f t="shared" si="10"/>
        <v>Good</v>
      </c>
      <c r="AR19" s="1" t="str">
        <f t="shared" si="17"/>
        <v>Highest</v>
      </c>
      <c r="AS19" s="29" t="str">
        <f t="shared" si="11"/>
        <v>Strong take</v>
      </c>
    </row>
    <row r="20" spans="1:48">
      <c r="A20" s="37" t="s">
        <v>67</v>
      </c>
      <c r="B20" s="39" t="s">
        <v>65</v>
      </c>
      <c r="C20" s="37" t="s">
        <v>66</v>
      </c>
      <c r="E20" s="3">
        <v>0.03</v>
      </c>
      <c r="F20" s="80"/>
      <c r="G20" s="3"/>
      <c r="H20" s="2"/>
      <c r="I20" s="81" t="s">
        <v>58</v>
      </c>
      <c r="J20" s="82"/>
      <c r="O20" s="42"/>
      <c r="P20" s="8"/>
      <c r="Q20" s="8"/>
      <c r="S20" s="15"/>
      <c r="T20" s="61" t="str">
        <f t="shared" ca="1" si="12"/>
        <v/>
      </c>
      <c r="U20" s="15" t="s">
        <v>87</v>
      </c>
      <c r="V20" s="15" t="s">
        <v>79</v>
      </c>
      <c r="W20" s="15" t="s">
        <v>89</v>
      </c>
      <c r="X20" s="47"/>
      <c r="Y20" s="47"/>
      <c r="Z20" s="47">
        <v>448</v>
      </c>
      <c r="AA20" s="15">
        <v>438</v>
      </c>
      <c r="AB20" s="16">
        <f t="shared" si="13"/>
        <v>2.2831050228310446E-2</v>
      </c>
      <c r="AC20" s="46">
        <v>475</v>
      </c>
      <c r="AD20" s="26">
        <f t="shared" si="14"/>
        <v>6.0267857142857206E-2</v>
      </c>
      <c r="AE20" s="21">
        <v>490</v>
      </c>
      <c r="AF20" s="26">
        <f t="shared" si="15"/>
        <v>9.375E-2</v>
      </c>
      <c r="AG20" s="21">
        <v>515</v>
      </c>
      <c r="AH20" s="26">
        <f t="shared" si="16"/>
        <v>0.1495535714285714</v>
      </c>
      <c r="AI20" s="27">
        <f t="shared" si="6"/>
        <v>1000</v>
      </c>
      <c r="AK20" s="29">
        <v>3</v>
      </c>
      <c r="AL20" s="10">
        <f t="shared" si="7"/>
        <v>22.831050228310446</v>
      </c>
      <c r="AM20" s="10">
        <f t="shared" si="8"/>
        <v>77.56696428571432</v>
      </c>
      <c r="AN20" s="69">
        <f t="shared" si="9"/>
        <v>7.7566964285714315E-2</v>
      </c>
      <c r="AO20" s="69"/>
      <c r="AQ20" s="24" t="str">
        <f t="shared" si="10"/>
        <v>Good</v>
      </c>
      <c r="AR20" s="1" t="str">
        <f t="shared" si="17"/>
        <v>Highest</v>
      </c>
      <c r="AS20" s="29" t="str">
        <f t="shared" si="11"/>
        <v>Be carefull</v>
      </c>
    </row>
    <row r="21" spans="1:48">
      <c r="A21" s="38" t="s">
        <v>48</v>
      </c>
      <c r="B21" s="40" t="s">
        <v>50</v>
      </c>
      <c r="C21" s="38" t="s">
        <v>49</v>
      </c>
      <c r="E21" s="3">
        <v>0.02</v>
      </c>
      <c r="F21" s="80"/>
      <c r="G21" s="3"/>
      <c r="H21" s="2"/>
      <c r="I21" s="83" t="s">
        <v>59</v>
      </c>
      <c r="J21" s="84"/>
      <c r="O21" s="42"/>
      <c r="Q21" s="8"/>
      <c r="S21" s="15"/>
      <c r="T21" s="61" t="str">
        <f t="shared" ca="1" si="12"/>
        <v/>
      </c>
      <c r="U21" s="1" t="s">
        <v>90</v>
      </c>
      <c r="V21" s="1" t="s">
        <v>79</v>
      </c>
      <c r="W21" s="1" t="s">
        <v>91</v>
      </c>
      <c r="X21" s="28">
        <v>94.84</v>
      </c>
      <c r="AA21" s="1">
        <v>91.91</v>
      </c>
      <c r="AB21" s="16">
        <f t="shared" si="13"/>
        <v>3.1879012077032032E-2</v>
      </c>
      <c r="AC21" s="29">
        <v>100.5</v>
      </c>
      <c r="AD21" s="26">
        <f t="shared" si="14"/>
        <v>5.9679460143399421E-2</v>
      </c>
      <c r="AE21" s="7">
        <v>103.62</v>
      </c>
      <c r="AF21" s="26">
        <f t="shared" si="15"/>
        <v>9.2576971741881176E-2</v>
      </c>
      <c r="AG21" s="7">
        <v>109.39</v>
      </c>
      <c r="AH21" s="26">
        <f t="shared" si="16"/>
        <v>0.15341628005061159</v>
      </c>
      <c r="AI21" s="27">
        <f t="shared" si="6"/>
        <v>1000</v>
      </c>
      <c r="AK21" s="29">
        <v>1</v>
      </c>
      <c r="AL21" s="10">
        <f t="shared" si="7"/>
        <v>31.87901207703203</v>
      </c>
      <c r="AM21" s="10">
        <f t="shared" si="8"/>
        <v>77.277520033741069</v>
      </c>
      <c r="AN21" s="69">
        <f t="shared" si="9"/>
        <v>7.7277520033741068E-2</v>
      </c>
      <c r="AO21" s="69"/>
      <c r="AQ21" s="24" t="str">
        <f t="shared" si="10"/>
        <v>Limit</v>
      </c>
      <c r="AR21" s="1" t="str">
        <f t="shared" si="17"/>
        <v>Highest</v>
      </c>
      <c r="AS21" s="29" t="str">
        <f t="shared" si="11"/>
        <v>Take</v>
      </c>
    </row>
    <row r="22" spans="1:48">
      <c r="A22" s="32">
        <f>+COUNT(X14:X1048576)/2</f>
        <v>6.5</v>
      </c>
      <c r="B22" s="29">
        <f>+COUNT(Y14:Y1048576)/2</f>
        <v>7</v>
      </c>
      <c r="C22" s="29">
        <f>+COUNT(Z14:Z1048576)/2</f>
        <v>2</v>
      </c>
      <c r="E22" s="3"/>
      <c r="I22" s="63" t="s">
        <v>67</v>
      </c>
      <c r="J22" s="64">
        <f>+$C$8/A29</f>
        <v>5.8301339054837538</v>
      </c>
      <c r="O22" s="42"/>
      <c r="S22" s="15"/>
      <c r="T22" s="61" t="str">
        <f t="shared" ca="1" si="12"/>
        <v/>
      </c>
      <c r="U22" s="1" t="s">
        <v>90</v>
      </c>
      <c r="V22" s="1" t="s">
        <v>63</v>
      </c>
      <c r="W22" s="1" t="s">
        <v>92</v>
      </c>
      <c r="Y22" s="28">
        <v>72.290000000000006</v>
      </c>
      <c r="AA22" s="1">
        <v>75.41</v>
      </c>
      <c r="AB22" s="16">
        <f t="shared" si="13"/>
        <v>4.1373823100384399E-2</v>
      </c>
      <c r="AC22" s="29">
        <v>65.209999999999994</v>
      </c>
      <c r="AD22" s="26">
        <f t="shared" si="14"/>
        <v>9.7938857379997413E-2</v>
      </c>
      <c r="AE22" s="7">
        <v>60.1</v>
      </c>
      <c r="AF22" s="26">
        <f t="shared" si="15"/>
        <v>0.16862636602572978</v>
      </c>
      <c r="AG22" s="7">
        <v>55.18</v>
      </c>
      <c r="AH22" s="26">
        <f t="shared" si="16"/>
        <v>0.23668557200166007</v>
      </c>
      <c r="AI22" s="27">
        <f t="shared" si="6"/>
        <v>1000</v>
      </c>
      <c r="AK22" s="29">
        <v>2</v>
      </c>
      <c r="AL22" s="10">
        <f t="shared" si="7"/>
        <v>41.373823100384399</v>
      </c>
      <c r="AM22" s="10">
        <f t="shared" si="8"/>
        <v>129.48540600359678</v>
      </c>
      <c r="AN22" s="69">
        <f t="shared" si="9"/>
        <v>0.12948540600359679</v>
      </c>
      <c r="AO22" s="69"/>
      <c r="AQ22" s="24" t="str">
        <f t="shared" si="10"/>
        <v>To Risk</v>
      </c>
      <c r="AR22" s="1" t="str">
        <f t="shared" si="17"/>
        <v>Highest</v>
      </c>
      <c r="AS22" s="29" t="str">
        <f t="shared" si="11"/>
        <v>Strong take</v>
      </c>
    </row>
    <row r="23" spans="1:48">
      <c r="A23" s="34" t="s">
        <v>51</v>
      </c>
      <c r="E23" s="1" t="s">
        <v>9</v>
      </c>
      <c r="F23" s="1"/>
      <c r="I23" s="63" t="s">
        <v>65</v>
      </c>
      <c r="J23" s="64">
        <f>+$C$8/B29</f>
        <v>6.1286268823356878</v>
      </c>
      <c r="O23" s="42"/>
      <c r="S23" s="15"/>
      <c r="T23" s="61" t="str">
        <f t="shared" ca="1" si="12"/>
        <v/>
      </c>
      <c r="U23" s="1" t="s">
        <v>93</v>
      </c>
      <c r="V23" s="1" t="s">
        <v>79</v>
      </c>
      <c r="W23" s="1" t="s">
        <v>94</v>
      </c>
      <c r="X23" s="28">
        <v>891</v>
      </c>
      <c r="AA23" s="1">
        <v>864</v>
      </c>
      <c r="AB23" s="16">
        <f t="shared" si="13"/>
        <v>3.125E-2</v>
      </c>
      <c r="AC23" s="29">
        <v>957</v>
      </c>
      <c r="AD23" s="26">
        <f t="shared" si="14"/>
        <v>7.4074074074074181E-2</v>
      </c>
      <c r="AE23" s="7">
        <v>997</v>
      </c>
      <c r="AF23" s="26">
        <f t="shared" si="15"/>
        <v>0.11896745230078554</v>
      </c>
      <c r="AG23" s="7">
        <v>997</v>
      </c>
      <c r="AH23" s="26">
        <f t="shared" si="16"/>
        <v>0.11896745230078554</v>
      </c>
      <c r="AI23" s="27">
        <f t="shared" si="6"/>
        <v>1000</v>
      </c>
      <c r="AK23" s="29">
        <v>1</v>
      </c>
      <c r="AL23" s="10">
        <f t="shared" si="7"/>
        <v>31.25</v>
      </c>
      <c r="AM23" s="10">
        <f t="shared" si="8"/>
        <v>89.786756453423152</v>
      </c>
      <c r="AN23" s="69">
        <f t="shared" si="9"/>
        <v>8.9786756453423155E-2</v>
      </c>
      <c r="AO23" s="69"/>
      <c r="AQ23" s="24" t="str">
        <f t="shared" si="10"/>
        <v>Limit</v>
      </c>
      <c r="AR23" s="1" t="str">
        <f t="shared" si="17"/>
        <v>Highest</v>
      </c>
      <c r="AS23" s="29" t="str">
        <f t="shared" si="11"/>
        <v>Take</v>
      </c>
    </row>
    <row r="24" spans="1:48">
      <c r="E24" s="3">
        <v>0.01</v>
      </c>
      <c r="F24" s="90">
        <f>+AVERAGE(E24:E27)</f>
        <v>2.5000000000000001E-2</v>
      </c>
      <c r="I24" s="65" t="s">
        <v>66</v>
      </c>
      <c r="J24" s="66">
        <f>+$C$8/C29</f>
        <v>8.4908460373074597</v>
      </c>
      <c r="O24" s="42"/>
      <c r="S24" s="15" t="s">
        <v>129</v>
      </c>
      <c r="T24" s="61">
        <f t="shared" ca="1" si="12"/>
        <v>43314</v>
      </c>
      <c r="U24" s="1" t="s">
        <v>93</v>
      </c>
      <c r="V24" s="1" t="s">
        <v>63</v>
      </c>
      <c r="W24" s="1" t="s">
        <v>95</v>
      </c>
      <c r="X24" s="28">
        <v>730</v>
      </c>
      <c r="AA24" s="1">
        <v>758</v>
      </c>
      <c r="AB24" s="16">
        <f t="shared" si="13"/>
        <v>3.6939313984168831E-2</v>
      </c>
      <c r="AC24" s="29">
        <v>690</v>
      </c>
      <c r="AD24" s="26">
        <f t="shared" si="14"/>
        <v>5.4794520547945202E-2</v>
      </c>
      <c r="AE24" s="7">
        <v>690</v>
      </c>
      <c r="AF24" s="26">
        <f t="shared" si="15"/>
        <v>5.4794520547945202E-2</v>
      </c>
      <c r="AG24" s="7">
        <v>690</v>
      </c>
      <c r="AH24" s="26">
        <f t="shared" si="16"/>
        <v>5.4794520547945202E-2</v>
      </c>
      <c r="AI24" s="27">
        <f t="shared" si="6"/>
        <v>1000</v>
      </c>
      <c r="AK24" s="29">
        <v>1</v>
      </c>
      <c r="AL24" s="10">
        <f t="shared" si="7"/>
        <v>36.939313984168834</v>
      </c>
      <c r="AM24" s="10">
        <f t="shared" si="8"/>
        <v>54.794520547945204</v>
      </c>
      <c r="AN24" s="69">
        <f t="shared" si="9"/>
        <v>5.4794520547945202E-2</v>
      </c>
      <c r="AO24" s="69"/>
      <c r="AQ24" s="24" t="str">
        <f t="shared" si="10"/>
        <v>Limit</v>
      </c>
      <c r="AR24" s="1" t="str">
        <f t="shared" si="17"/>
        <v>Highest</v>
      </c>
      <c r="AS24" s="29" t="str">
        <f t="shared" si="11"/>
        <v>Take</v>
      </c>
    </row>
    <row r="25" spans="1:48">
      <c r="A25" s="70" t="s">
        <v>71</v>
      </c>
      <c r="B25" s="70"/>
      <c r="C25" s="70"/>
      <c r="E25" s="3">
        <v>0.02</v>
      </c>
      <c r="F25" s="90"/>
      <c r="O25" s="42"/>
      <c r="S25" s="15"/>
      <c r="T25" s="61" t="str">
        <f t="shared" ca="1" si="12"/>
        <v/>
      </c>
      <c r="U25" s="1" t="s">
        <v>96</v>
      </c>
      <c r="V25" s="1" t="s">
        <v>63</v>
      </c>
      <c r="W25" s="1" t="s">
        <v>97</v>
      </c>
      <c r="Y25" s="28">
        <v>0.41799999999999998</v>
      </c>
      <c r="AA25" s="1">
        <v>0.43430000000000002</v>
      </c>
      <c r="AB25" s="16">
        <f t="shared" si="13"/>
        <v>3.7531660142758549E-2</v>
      </c>
      <c r="AC25" s="29">
        <v>0.37259999999999999</v>
      </c>
      <c r="AD25" s="26">
        <f t="shared" si="14"/>
        <v>0.1086124401913876</v>
      </c>
      <c r="AE25" s="7">
        <v>0.35389999999999999</v>
      </c>
      <c r="AF25" s="26">
        <f t="shared" si="15"/>
        <v>0.15334928229665068</v>
      </c>
      <c r="AG25" s="29">
        <v>0.35389999999999999</v>
      </c>
      <c r="AH25" s="26">
        <f t="shared" si="16"/>
        <v>0.15334928229665068</v>
      </c>
      <c r="AI25" s="27">
        <f t="shared" si="6"/>
        <v>1000</v>
      </c>
      <c r="AK25" s="29">
        <v>2</v>
      </c>
      <c r="AL25" s="10">
        <f t="shared" si="7"/>
        <v>37.531660142758547</v>
      </c>
      <c r="AM25" s="10">
        <f t="shared" si="8"/>
        <v>124.27033492822967</v>
      </c>
      <c r="AN25" s="69">
        <f t="shared" si="9"/>
        <v>0.12427033492822967</v>
      </c>
      <c r="AO25" s="69"/>
      <c r="AQ25" s="1" t="str">
        <f t="shared" si="10"/>
        <v>Limit</v>
      </c>
      <c r="AR25" s="1" t="str">
        <f t="shared" si="17"/>
        <v>Highest</v>
      </c>
      <c r="AS25" s="29" t="str">
        <f t="shared" si="11"/>
        <v>Strong take</v>
      </c>
    </row>
    <row r="26" spans="1:48">
      <c r="A26" s="43">
        <f>+AN5</f>
        <v>136.65911684363564</v>
      </c>
      <c r="B26" s="43">
        <f>+AN6</f>
        <v>120.61169476736288</v>
      </c>
      <c r="C26" s="43">
        <f>+AN7</f>
        <v>175.13795167644673</v>
      </c>
      <c r="E26" s="3">
        <v>0.03</v>
      </c>
      <c r="F26" s="90"/>
      <c r="O26" s="42"/>
      <c r="S26" s="15"/>
      <c r="T26" s="61" t="str">
        <f t="shared" ca="1" si="12"/>
        <v/>
      </c>
      <c r="U26" s="1" t="s">
        <v>96</v>
      </c>
      <c r="V26" s="1" t="s">
        <v>79</v>
      </c>
      <c r="W26" s="1" t="s">
        <v>98</v>
      </c>
      <c r="X26" s="28">
        <v>0.47970000000000002</v>
      </c>
      <c r="AA26" s="1">
        <v>0.46479999999999999</v>
      </c>
      <c r="AB26" s="16">
        <f t="shared" si="13"/>
        <v>3.2056798623063765E-2</v>
      </c>
      <c r="AC26" s="29">
        <v>0.52429999999999999</v>
      </c>
      <c r="AD26" s="26">
        <f t="shared" si="14"/>
        <v>9.2974775901605078E-2</v>
      </c>
      <c r="AE26" s="7">
        <v>0.55030000000000001</v>
      </c>
      <c r="AF26" s="26">
        <f t="shared" si="15"/>
        <v>0.1471753179070252</v>
      </c>
      <c r="AG26" s="7">
        <v>0.56489999999999996</v>
      </c>
      <c r="AH26" s="26">
        <f t="shared" si="16"/>
        <v>0.17761100687929954</v>
      </c>
      <c r="AI26" s="27">
        <f t="shared" si="6"/>
        <v>1000</v>
      </c>
      <c r="AK26" s="29">
        <v>1</v>
      </c>
      <c r="AL26" s="10">
        <f t="shared" si="7"/>
        <v>32.056798623063763</v>
      </c>
      <c r="AM26" s="10">
        <f t="shared" si="8"/>
        <v>114.98853450072956</v>
      </c>
      <c r="AN26" s="69">
        <f t="shared" si="9"/>
        <v>0.11498853450072956</v>
      </c>
      <c r="AO26" s="69"/>
      <c r="AQ26" s="1" t="str">
        <f t="shared" si="10"/>
        <v>Limit</v>
      </c>
      <c r="AR26" s="1" t="str">
        <f t="shared" si="17"/>
        <v>Highest</v>
      </c>
      <c r="AS26" s="29" t="str">
        <f t="shared" si="11"/>
        <v>Take</v>
      </c>
    </row>
    <row r="27" spans="1:48">
      <c r="E27" s="3">
        <v>0.04</v>
      </c>
      <c r="F27" s="80"/>
      <c r="I27" s="8"/>
      <c r="J27" s="8"/>
      <c r="M27" s="8"/>
      <c r="N27" s="8"/>
      <c r="O27" s="42"/>
      <c r="S27" s="15"/>
      <c r="T27" s="61" t="str">
        <f t="shared" ca="1" si="12"/>
        <v/>
      </c>
      <c r="U27" s="1" t="s">
        <v>99</v>
      </c>
      <c r="V27" s="1" t="s">
        <v>79</v>
      </c>
      <c r="W27" s="1" t="s">
        <v>100</v>
      </c>
      <c r="Y27" s="28">
        <v>19.52</v>
      </c>
      <c r="AA27" s="1">
        <v>18.68</v>
      </c>
      <c r="AB27" s="16">
        <f t="shared" si="13"/>
        <v>4.4967880085653E-2</v>
      </c>
      <c r="AC27" s="29">
        <v>21.81</v>
      </c>
      <c r="AD27" s="26">
        <f t="shared" si="14"/>
        <v>0.11731557377049184</v>
      </c>
      <c r="AE27" s="7">
        <v>24.9</v>
      </c>
      <c r="AF27" s="26">
        <f t="shared" si="15"/>
        <v>0.27561475409836067</v>
      </c>
      <c r="AG27" s="7">
        <v>28.51</v>
      </c>
      <c r="AH27" s="26">
        <f t="shared" si="16"/>
        <v>0.46055327868852469</v>
      </c>
      <c r="AI27" s="27">
        <f t="shared" si="6"/>
        <v>1000</v>
      </c>
      <c r="AK27" s="29">
        <v>2</v>
      </c>
      <c r="AL27" s="10">
        <f t="shared" si="7"/>
        <v>44.967880085653</v>
      </c>
      <c r="AM27" s="10">
        <f t="shared" si="8"/>
        <v>191.21413934426232</v>
      </c>
      <c r="AN27" s="69">
        <f t="shared" si="9"/>
        <v>0.19121413934426232</v>
      </c>
      <c r="AO27" s="69"/>
      <c r="AQ27" s="1" t="str">
        <f t="shared" si="10"/>
        <v>To Risk</v>
      </c>
      <c r="AR27" s="1" t="str">
        <f t="shared" si="17"/>
        <v>Highest</v>
      </c>
      <c r="AS27" s="29" t="str">
        <f t="shared" si="11"/>
        <v>Strong take</v>
      </c>
    </row>
    <row r="28" spans="1:48">
      <c r="A28" s="70" t="s">
        <v>72</v>
      </c>
      <c r="B28" s="70"/>
      <c r="C28" s="70"/>
      <c r="F28" s="80"/>
      <c r="I28" s="8"/>
      <c r="J28" s="8"/>
      <c r="M28" s="8"/>
      <c r="N28" s="8"/>
      <c r="S28" s="15" t="s">
        <v>129</v>
      </c>
      <c r="T28" s="61">
        <f t="shared" ca="1" si="12"/>
        <v>43314</v>
      </c>
      <c r="U28" s="1" t="s">
        <v>99</v>
      </c>
      <c r="V28" s="1" t="s">
        <v>63</v>
      </c>
      <c r="W28" s="1" t="s">
        <v>102</v>
      </c>
      <c r="X28" s="28">
        <v>15.58</v>
      </c>
      <c r="AA28" s="1">
        <v>16.2</v>
      </c>
      <c r="AB28" s="16">
        <f t="shared" si="13"/>
        <v>3.8271604938271531E-2</v>
      </c>
      <c r="AC28" s="29">
        <v>14.27</v>
      </c>
      <c r="AD28" s="26">
        <f t="shared" si="14"/>
        <v>8.4082156611039793E-2</v>
      </c>
      <c r="AE28" s="7">
        <v>14.27</v>
      </c>
      <c r="AF28" s="26">
        <f t="shared" si="15"/>
        <v>8.4082156611039793E-2</v>
      </c>
      <c r="AG28" s="7">
        <v>14.27</v>
      </c>
      <c r="AH28" s="26">
        <f t="shared" si="16"/>
        <v>8.4082156611039793E-2</v>
      </c>
      <c r="AI28" s="27">
        <f t="shared" si="6"/>
        <v>1000</v>
      </c>
      <c r="AK28" s="29">
        <v>1</v>
      </c>
      <c r="AL28" s="10">
        <f t="shared" si="7"/>
        <v>38.27160493827153</v>
      </c>
      <c r="AM28" s="10">
        <f t="shared" si="8"/>
        <v>84.082156611039792</v>
      </c>
      <c r="AN28" s="69">
        <f t="shared" si="9"/>
        <v>8.4082156611039793E-2</v>
      </c>
      <c r="AO28" s="69"/>
      <c r="AQ28" s="1" t="str">
        <f t="shared" si="10"/>
        <v>Limit</v>
      </c>
      <c r="AR28" s="1" t="str">
        <f t="shared" si="17"/>
        <v>Highest</v>
      </c>
      <c r="AS28" s="29" t="str">
        <f t="shared" si="11"/>
        <v>Take</v>
      </c>
    </row>
    <row r="29" spans="1:48">
      <c r="A29" s="43">
        <f>+AP5</f>
        <v>51.456794108592192</v>
      </c>
      <c r="B29" s="43">
        <f>+AP6</f>
        <v>48.950606026397004</v>
      </c>
      <c r="C29" s="43">
        <f>+AP7</f>
        <v>35.332168158726063</v>
      </c>
      <c r="F29" s="80"/>
      <c r="S29" s="15" t="s">
        <v>129</v>
      </c>
      <c r="T29" s="61">
        <f t="shared" ca="1" si="12"/>
        <v>43314</v>
      </c>
      <c r="U29" s="1" t="s">
        <v>103</v>
      </c>
      <c r="V29" s="1" t="s">
        <v>63</v>
      </c>
      <c r="W29" s="1" t="s">
        <v>104</v>
      </c>
      <c r="Y29" s="28">
        <v>0.88139999999999996</v>
      </c>
      <c r="AA29" s="1">
        <v>0.94299999999999995</v>
      </c>
      <c r="AB29" s="16">
        <f t="shared" si="13"/>
        <v>6.5323435843054112E-2</v>
      </c>
      <c r="AC29" s="29">
        <v>0.78169999999999995</v>
      </c>
      <c r="AD29" s="26">
        <f t="shared" si="14"/>
        <v>0.11311549807125032</v>
      </c>
      <c r="AE29" s="7">
        <v>0.94</v>
      </c>
      <c r="AF29" s="26">
        <f t="shared" si="15"/>
        <v>6.6485137281597551E-2</v>
      </c>
      <c r="AG29" s="7">
        <v>0.94</v>
      </c>
      <c r="AH29" s="26">
        <f t="shared" si="16"/>
        <v>6.6485137281597551E-2</v>
      </c>
      <c r="AI29" s="27">
        <f t="shared" si="6"/>
        <v>1000</v>
      </c>
      <c r="AK29" s="29">
        <v>2</v>
      </c>
      <c r="AL29" s="10">
        <f t="shared" si="7"/>
        <v>65.323435843054114</v>
      </c>
      <c r="AM29" s="10">
        <f t="shared" si="8"/>
        <v>96.794871794871852</v>
      </c>
      <c r="AN29" s="69">
        <f t="shared" si="9"/>
        <v>9.6794871794871853E-2</v>
      </c>
      <c r="AO29" s="69"/>
      <c r="AQ29" s="1" t="str">
        <f t="shared" si="10"/>
        <v>To Risk</v>
      </c>
      <c r="AR29" s="1" t="str">
        <f t="shared" si="17"/>
        <v>Highest</v>
      </c>
      <c r="AS29" s="29" t="str">
        <f t="shared" si="11"/>
        <v>Strong take</v>
      </c>
    </row>
    <row r="30" spans="1:48">
      <c r="A30" s="70"/>
      <c r="B30" s="70"/>
      <c r="C30" s="2"/>
      <c r="S30" s="15"/>
      <c r="T30" s="61" t="str">
        <f t="shared" ca="1" si="12"/>
        <v/>
      </c>
      <c r="U30" s="1" t="s">
        <v>103</v>
      </c>
      <c r="V30" s="1" t="s">
        <v>79</v>
      </c>
      <c r="W30" s="1" t="s">
        <v>105</v>
      </c>
      <c r="X30" s="28">
        <v>1.02</v>
      </c>
      <c r="AA30" s="1">
        <v>0.99129999999999996</v>
      </c>
      <c r="AB30" s="16">
        <f t="shared" si="13"/>
        <v>2.8951881367900834E-2</v>
      </c>
      <c r="AC30" s="29">
        <v>1.1100000000000001</v>
      </c>
      <c r="AD30" s="26">
        <f t="shared" si="14"/>
        <v>8.8235294117647189E-2</v>
      </c>
      <c r="AE30" s="7">
        <v>1.1599999999999999</v>
      </c>
      <c r="AF30" s="26">
        <f t="shared" si="15"/>
        <v>0.13725490196078427</v>
      </c>
      <c r="AG30" s="7">
        <v>1.25</v>
      </c>
      <c r="AH30" s="26">
        <f t="shared" si="16"/>
        <v>0.22549019607843146</v>
      </c>
      <c r="AI30" s="27">
        <f t="shared" si="6"/>
        <v>1000</v>
      </c>
      <c r="AK30" s="29">
        <v>1</v>
      </c>
      <c r="AL30" s="10">
        <f t="shared" si="7"/>
        <v>28.951881367900832</v>
      </c>
      <c r="AM30" s="10">
        <f t="shared" si="8"/>
        <v>114.21568627450989</v>
      </c>
      <c r="AN30" s="69">
        <f t="shared" si="9"/>
        <v>0.1142156862745099</v>
      </c>
      <c r="AO30" s="69"/>
      <c r="AQ30" s="1" t="str">
        <f t="shared" si="10"/>
        <v>Limit</v>
      </c>
      <c r="AR30" s="1" t="str">
        <f t="shared" si="17"/>
        <v>Highest</v>
      </c>
      <c r="AS30" s="29" t="str">
        <f t="shared" si="11"/>
        <v>Take</v>
      </c>
    </row>
    <row r="31" spans="1:48">
      <c r="A31" s="73" t="s">
        <v>52</v>
      </c>
      <c r="B31" s="73"/>
      <c r="C31" s="41">
        <v>0.6</v>
      </c>
      <c r="S31" s="15" t="s">
        <v>134</v>
      </c>
      <c r="T31" s="61">
        <f t="shared" ca="1" si="12"/>
        <v>43317</v>
      </c>
      <c r="U31" s="1" t="s">
        <v>106</v>
      </c>
      <c r="V31" s="1" t="s">
        <v>63</v>
      </c>
      <c r="W31" s="1" t="s">
        <v>107</v>
      </c>
      <c r="Y31" s="28">
        <v>26.27</v>
      </c>
      <c r="AA31" s="1">
        <v>27.27</v>
      </c>
      <c r="AB31" s="16">
        <f t="shared" si="13"/>
        <v>3.6670333700036695E-2</v>
      </c>
      <c r="AC31" s="29">
        <v>22.51</v>
      </c>
      <c r="AD31" s="26">
        <f t="shared" si="14"/>
        <v>0.1431290445374952</v>
      </c>
      <c r="AE31" s="7">
        <v>22.51</v>
      </c>
      <c r="AF31" s="26">
        <f t="shared" si="15"/>
        <v>0.1431290445374952</v>
      </c>
      <c r="AG31" s="7">
        <v>22.51</v>
      </c>
      <c r="AH31" s="26">
        <f t="shared" si="16"/>
        <v>0.1431290445374952</v>
      </c>
      <c r="AI31" s="27">
        <f t="shared" si="6"/>
        <v>1000</v>
      </c>
      <c r="AK31" s="29">
        <v>2</v>
      </c>
      <c r="AL31" s="10">
        <f t="shared" si="7"/>
        <v>36.670333700036693</v>
      </c>
      <c r="AM31" s="10">
        <f t="shared" si="8"/>
        <v>143.12904453749519</v>
      </c>
      <c r="AN31" s="69">
        <f t="shared" si="9"/>
        <v>0.1431290445374952</v>
      </c>
      <c r="AO31" s="69"/>
      <c r="AQ31" s="1" t="str">
        <f t="shared" si="10"/>
        <v>Limit</v>
      </c>
      <c r="AR31" s="1" t="str">
        <f t="shared" si="17"/>
        <v>Highest</v>
      </c>
      <c r="AS31" s="29" t="str">
        <f t="shared" si="11"/>
        <v>Strong take</v>
      </c>
    </row>
    <row r="32" spans="1:48">
      <c r="A32" s="8"/>
      <c r="B32" s="29" t="s">
        <v>53</v>
      </c>
      <c r="C32" s="30" t="s">
        <v>54</v>
      </c>
      <c r="S32" s="15"/>
      <c r="T32" s="61" t="str">
        <f t="shared" ca="1" si="12"/>
        <v/>
      </c>
      <c r="U32" s="1" t="s">
        <v>106</v>
      </c>
      <c r="V32" s="1" t="s">
        <v>79</v>
      </c>
      <c r="W32" s="1" t="s">
        <v>108</v>
      </c>
      <c r="X32" s="28">
        <v>31.5</v>
      </c>
      <c r="AA32" s="1">
        <v>29.5</v>
      </c>
      <c r="AB32" s="16">
        <f t="shared" si="13"/>
        <v>6.7796610169491567E-2</v>
      </c>
      <c r="AC32" s="29">
        <v>35.21</v>
      </c>
      <c r="AD32" s="26">
        <f t="shared" si="14"/>
        <v>0.11777777777777776</v>
      </c>
      <c r="AE32" s="7">
        <v>37.840000000000003</v>
      </c>
      <c r="AF32" s="26">
        <f t="shared" si="15"/>
        <v>0.20126984126984149</v>
      </c>
      <c r="AG32" s="7">
        <v>40.39</v>
      </c>
      <c r="AH32" s="26">
        <f t="shared" si="16"/>
        <v>0.28222222222222215</v>
      </c>
      <c r="AI32" s="27">
        <f t="shared" si="6"/>
        <v>1000</v>
      </c>
      <c r="AK32" s="29">
        <v>1</v>
      </c>
      <c r="AL32" s="10">
        <f t="shared" si="7"/>
        <v>67.796610169491572</v>
      </c>
      <c r="AM32" s="10">
        <f t="shared" si="8"/>
        <v>155.09523809523813</v>
      </c>
      <c r="AN32" s="69">
        <f t="shared" si="9"/>
        <v>0.15509523809523812</v>
      </c>
      <c r="AO32" s="69"/>
      <c r="AQ32" s="1" t="str">
        <f t="shared" si="10"/>
        <v>To Risk</v>
      </c>
      <c r="AR32" s="1" t="str">
        <f t="shared" si="17"/>
        <v>Highest</v>
      </c>
      <c r="AS32" s="29" t="str">
        <f t="shared" si="11"/>
        <v>Be carefull</v>
      </c>
    </row>
    <row r="33" spans="1:45">
      <c r="A33" s="8" t="s">
        <v>67</v>
      </c>
      <c r="B33" s="30">
        <f>+A22*$C$31</f>
        <v>3.9</v>
      </c>
      <c r="C33" s="30">
        <f>+A22-B33</f>
        <v>2.6</v>
      </c>
      <c r="E33" s="1" t="s">
        <v>29</v>
      </c>
      <c r="H33" s="1" t="s">
        <v>33</v>
      </c>
      <c r="S33" s="15"/>
      <c r="T33" s="61" t="str">
        <f t="shared" ca="1" si="12"/>
        <v/>
      </c>
      <c r="U33" s="1" t="s">
        <v>109</v>
      </c>
      <c r="V33" s="1" t="s">
        <v>79</v>
      </c>
      <c r="W33" s="1" t="s">
        <v>110</v>
      </c>
      <c r="Z33" s="28">
        <v>180</v>
      </c>
      <c r="AA33" s="1">
        <v>168.88</v>
      </c>
      <c r="AB33" s="16">
        <f t="shared" si="13"/>
        <v>6.5845570819516919E-2</v>
      </c>
      <c r="AC33" s="29">
        <v>209.79</v>
      </c>
      <c r="AD33" s="26">
        <f t="shared" si="14"/>
        <v>0.16549999999999998</v>
      </c>
      <c r="AE33" s="7">
        <v>227.84</v>
      </c>
      <c r="AF33" s="26">
        <f t="shared" si="15"/>
        <v>0.26577777777777789</v>
      </c>
      <c r="AG33" s="7">
        <v>249</v>
      </c>
      <c r="AH33" s="26">
        <f t="shared" si="16"/>
        <v>0.3833333333333333</v>
      </c>
      <c r="AI33" s="27">
        <f t="shared" si="6"/>
        <v>1000</v>
      </c>
      <c r="AK33" s="29">
        <v>3</v>
      </c>
      <c r="AL33" s="10">
        <f t="shared" si="7"/>
        <v>65.845570819516922</v>
      </c>
      <c r="AM33" s="10">
        <f t="shared" si="8"/>
        <v>212.35277777777776</v>
      </c>
      <c r="AN33" s="69">
        <f t="shared" si="9"/>
        <v>0.21235277777777775</v>
      </c>
      <c r="AO33" s="69"/>
      <c r="AQ33" s="1" t="str">
        <f t="shared" si="10"/>
        <v>To Risk</v>
      </c>
      <c r="AR33" s="1" t="str">
        <f t="shared" si="17"/>
        <v>Highest</v>
      </c>
      <c r="AS33" s="29" t="str">
        <f t="shared" si="11"/>
        <v>Don't take</v>
      </c>
    </row>
    <row r="34" spans="1:45">
      <c r="A34" s="1" t="s">
        <v>65</v>
      </c>
      <c r="B34" s="30">
        <f>+B22*$C$31</f>
        <v>4.2</v>
      </c>
      <c r="C34" s="30">
        <f>+B22-B34</f>
        <v>2.8</v>
      </c>
      <c r="E34" s="1" t="s">
        <v>39</v>
      </c>
      <c r="F34" s="25">
        <f>+F24-0.01</f>
        <v>1.5000000000000001E-2</v>
      </c>
      <c r="H34" s="3" t="s">
        <v>34</v>
      </c>
      <c r="I34" s="3">
        <v>-0.1</v>
      </c>
      <c r="P34" s="11"/>
      <c r="S34" s="15"/>
      <c r="T34" s="61" t="str">
        <f t="shared" ca="1" si="12"/>
        <v/>
      </c>
      <c r="U34" s="1" t="s">
        <v>109</v>
      </c>
      <c r="V34" s="1" t="s">
        <v>79</v>
      </c>
      <c r="W34" s="1" t="s">
        <v>111</v>
      </c>
      <c r="X34" s="28">
        <v>233.67</v>
      </c>
      <c r="AA34" s="1">
        <v>224.99</v>
      </c>
      <c r="AB34" s="16">
        <f t="shared" si="13"/>
        <v>3.8579492421885409E-2</v>
      </c>
      <c r="AC34" s="29">
        <v>253</v>
      </c>
      <c r="AD34" s="26">
        <f t="shared" si="14"/>
        <v>8.2723498951512875E-2</v>
      </c>
      <c r="AE34" s="7">
        <v>267.72000000000003</v>
      </c>
      <c r="AF34" s="26">
        <f t="shared" si="15"/>
        <v>0.14571832070869184</v>
      </c>
      <c r="AG34" s="29">
        <v>267.72000000000003</v>
      </c>
      <c r="AH34" s="26">
        <f t="shared" si="16"/>
        <v>0.14571832070869184</v>
      </c>
      <c r="AI34" s="27">
        <f t="shared" si="6"/>
        <v>1000</v>
      </c>
      <c r="AK34" s="29">
        <v>1</v>
      </c>
      <c r="AL34" s="10">
        <f t="shared" si="7"/>
        <v>38.579492421885405</v>
      </c>
      <c r="AM34" s="10">
        <f t="shared" si="8"/>
        <v>104.77168656652552</v>
      </c>
      <c r="AN34" s="69">
        <f t="shared" si="9"/>
        <v>0.10477168656652552</v>
      </c>
      <c r="AO34" s="69"/>
      <c r="AQ34" s="1" t="str">
        <f t="shared" si="10"/>
        <v>Limit</v>
      </c>
      <c r="AR34" s="1" t="str">
        <f t="shared" si="17"/>
        <v>Highest</v>
      </c>
      <c r="AS34" s="29" t="str">
        <f t="shared" si="11"/>
        <v>Take</v>
      </c>
    </row>
    <row r="35" spans="1:45">
      <c r="A35" s="1" t="s">
        <v>66</v>
      </c>
      <c r="B35" s="30">
        <f>+C22*$C$31</f>
        <v>1.2</v>
      </c>
      <c r="C35" s="30">
        <f>+C22-B35</f>
        <v>0.8</v>
      </c>
      <c r="E35" s="1" t="s">
        <v>30</v>
      </c>
      <c r="F35" s="25">
        <f>+F24</f>
        <v>2.5000000000000001E-2</v>
      </c>
      <c r="H35" s="1" t="s">
        <v>35</v>
      </c>
      <c r="I35" s="3">
        <v>0</v>
      </c>
      <c r="P35" s="11"/>
      <c r="Q35" s="8"/>
      <c r="S35" s="15"/>
      <c r="T35" s="61" t="str">
        <f t="shared" ca="1" si="12"/>
        <v/>
      </c>
      <c r="U35" s="1" t="s">
        <v>109</v>
      </c>
      <c r="V35" s="1" t="s">
        <v>63</v>
      </c>
      <c r="W35" s="1" t="s">
        <v>112</v>
      </c>
      <c r="Y35" s="28">
        <v>165.28</v>
      </c>
      <c r="AA35" s="1">
        <v>172.8</v>
      </c>
      <c r="AB35" s="16">
        <f t="shared" si="13"/>
        <v>4.3518518518518623E-2</v>
      </c>
      <c r="AC35" s="29">
        <v>151.03</v>
      </c>
      <c r="AD35" s="26">
        <f t="shared" si="14"/>
        <v>8.6217328170377527E-2</v>
      </c>
      <c r="AE35" s="7">
        <v>130.32</v>
      </c>
      <c r="AF35" s="26">
        <f t="shared" si="15"/>
        <v>0.21151984511132627</v>
      </c>
      <c r="AG35" s="7">
        <v>118.18</v>
      </c>
      <c r="AH35" s="26">
        <f t="shared" si="16"/>
        <v>0.28497095837366893</v>
      </c>
      <c r="AI35" s="27">
        <f t="shared" si="6"/>
        <v>1000</v>
      </c>
      <c r="AK35" s="29">
        <v>2</v>
      </c>
      <c r="AL35" s="10">
        <f t="shared" si="7"/>
        <v>43.518518518518626</v>
      </c>
      <c r="AM35" s="10">
        <f t="shared" si="8"/>
        <v>137.41832042594385</v>
      </c>
      <c r="AN35" s="69">
        <f t="shared" si="9"/>
        <v>0.13741832042594385</v>
      </c>
      <c r="AO35" s="69"/>
      <c r="AQ35" s="1" t="str">
        <f t="shared" si="10"/>
        <v>To Risk</v>
      </c>
      <c r="AR35" s="1" t="str">
        <f t="shared" si="17"/>
        <v>Highest</v>
      </c>
      <c r="AS35" s="29" t="str">
        <f t="shared" si="11"/>
        <v>Strong take</v>
      </c>
    </row>
    <row r="36" spans="1:45">
      <c r="E36" s="1" t="s">
        <v>31</v>
      </c>
      <c r="F36" s="25">
        <f>+F24+0.015</f>
        <v>0.04</v>
      </c>
      <c r="H36" s="1" t="s">
        <v>36</v>
      </c>
      <c r="I36" s="3">
        <v>0.1</v>
      </c>
      <c r="S36" s="15" t="s">
        <v>129</v>
      </c>
      <c r="T36" s="61">
        <f t="shared" ca="1" si="12"/>
        <v>43317</v>
      </c>
      <c r="U36" s="1" t="s">
        <v>113</v>
      </c>
      <c r="V36" s="1" t="s">
        <v>63</v>
      </c>
      <c r="W36" s="1" t="s">
        <v>114</v>
      </c>
      <c r="Y36" s="28">
        <v>206.09</v>
      </c>
      <c r="AA36" s="1">
        <v>215.09</v>
      </c>
      <c r="AB36" s="16">
        <f t="shared" si="13"/>
        <v>4.1842949463015477E-2</v>
      </c>
      <c r="AC36" s="29">
        <v>202</v>
      </c>
      <c r="AD36" s="26">
        <f t="shared" si="14"/>
        <v>1.9845698481246066E-2</v>
      </c>
      <c r="AE36" s="7">
        <v>202</v>
      </c>
      <c r="AF36" s="26">
        <f t="shared" si="15"/>
        <v>1.9845698481246066E-2</v>
      </c>
      <c r="AG36" s="29">
        <v>202</v>
      </c>
      <c r="AH36" s="26">
        <f t="shared" si="16"/>
        <v>1.9845698481246066E-2</v>
      </c>
      <c r="AI36" s="27">
        <f t="shared" si="6"/>
        <v>1000</v>
      </c>
      <c r="AK36" s="29">
        <v>2</v>
      </c>
      <c r="AL36" s="10">
        <f t="shared" si="7"/>
        <v>41.842949463015479</v>
      </c>
      <c r="AM36" s="10">
        <f t="shared" si="8"/>
        <v>19.845698481246068</v>
      </c>
      <c r="AN36" s="69">
        <f t="shared" si="9"/>
        <v>1.9845698481246069E-2</v>
      </c>
      <c r="AO36" s="69"/>
      <c r="AQ36" s="1" t="str">
        <f t="shared" si="10"/>
        <v>To Risk</v>
      </c>
      <c r="AR36" s="1" t="str">
        <f t="shared" si="17"/>
        <v>Highest</v>
      </c>
      <c r="AS36" s="29" t="str">
        <f t="shared" si="11"/>
        <v>Strong take</v>
      </c>
    </row>
    <row r="37" spans="1:45">
      <c r="E37" s="1" t="s">
        <v>32</v>
      </c>
      <c r="F37" s="25">
        <f>+F24+0.016</f>
        <v>4.1000000000000002E-2</v>
      </c>
      <c r="H37" s="1" t="s">
        <v>37</v>
      </c>
      <c r="I37" s="3">
        <v>0.2</v>
      </c>
      <c r="S37" s="15" t="s">
        <v>129</v>
      </c>
      <c r="T37" s="61">
        <f t="shared" ca="1" si="12"/>
        <v>43314</v>
      </c>
      <c r="U37" s="1" t="s">
        <v>115</v>
      </c>
      <c r="V37" s="1" t="s">
        <v>63</v>
      </c>
      <c r="W37" s="1" t="s">
        <v>116</v>
      </c>
      <c r="Y37" s="28">
        <v>5.96</v>
      </c>
      <c r="AA37" s="1">
        <v>6.19</v>
      </c>
      <c r="AB37" s="16">
        <f t="shared" si="13"/>
        <v>3.7156704361874016E-2</v>
      </c>
      <c r="AC37" s="29">
        <v>5.49</v>
      </c>
      <c r="AD37" s="26">
        <f t="shared" si="14"/>
        <v>7.8859060402684533E-2</v>
      </c>
      <c r="AE37" s="7">
        <v>5.23</v>
      </c>
      <c r="AF37" s="26">
        <f t="shared" si="15"/>
        <v>0.12248322147651003</v>
      </c>
      <c r="AG37" s="7">
        <v>4.49</v>
      </c>
      <c r="AH37" s="26">
        <f t="shared" si="16"/>
        <v>0.24664429530201337</v>
      </c>
      <c r="AI37" s="22">
        <v>1500</v>
      </c>
      <c r="AK37" s="29">
        <v>2</v>
      </c>
      <c r="AL37" s="10">
        <f t="shared" si="7"/>
        <v>55.735056542811023</v>
      </c>
      <c r="AM37" s="10">
        <f t="shared" si="8"/>
        <v>159.81543624161066</v>
      </c>
      <c r="AN37" s="69">
        <f t="shared" si="9"/>
        <v>0.10654362416107377</v>
      </c>
      <c r="AO37" s="69"/>
      <c r="AQ37" s="1" t="str">
        <f t="shared" si="10"/>
        <v>Limit</v>
      </c>
      <c r="AR37" s="1" t="str">
        <f t="shared" si="17"/>
        <v>Highest</v>
      </c>
      <c r="AS37" s="29" t="str">
        <f t="shared" si="11"/>
        <v>Strong take</v>
      </c>
    </row>
    <row r="38" spans="1:45">
      <c r="A38" s="8"/>
      <c r="B38" s="8"/>
      <c r="C38" s="2"/>
      <c r="S38" s="15"/>
      <c r="T38" s="61" t="str">
        <f t="shared" ca="1" si="12"/>
        <v/>
      </c>
      <c r="U38" s="1" t="s">
        <v>115</v>
      </c>
      <c r="V38" s="1" t="s">
        <v>79</v>
      </c>
      <c r="W38" s="1" t="s">
        <v>117</v>
      </c>
      <c r="X38" s="28">
        <v>7.4</v>
      </c>
      <c r="AA38" s="1">
        <v>6.99</v>
      </c>
      <c r="AB38" s="16">
        <f t="shared" si="13"/>
        <v>5.8655221745350428E-2</v>
      </c>
      <c r="AC38" s="29">
        <v>8.34</v>
      </c>
      <c r="AD38" s="26">
        <f t="shared" si="14"/>
        <v>0.12702702702702706</v>
      </c>
      <c r="AE38" s="7">
        <v>8.34</v>
      </c>
      <c r="AF38" s="26">
        <f t="shared" si="15"/>
        <v>0.12702702702702706</v>
      </c>
      <c r="AG38" s="7">
        <v>8.34</v>
      </c>
      <c r="AH38" s="26">
        <f t="shared" si="16"/>
        <v>0.12702702702702706</v>
      </c>
      <c r="AI38" s="22">
        <v>1500</v>
      </c>
      <c r="AK38" s="29">
        <v>1</v>
      </c>
      <c r="AL38" s="10">
        <f t="shared" si="7"/>
        <v>87.98283261802564</v>
      </c>
      <c r="AM38" s="10">
        <f t="shared" si="8"/>
        <v>190.5405405405406</v>
      </c>
      <c r="AN38" s="69">
        <f t="shared" si="9"/>
        <v>0.12702702702702706</v>
      </c>
      <c r="AO38" s="69"/>
      <c r="AQ38" s="1" t="str">
        <f t="shared" si="10"/>
        <v>To Risk</v>
      </c>
      <c r="AR38" s="1" t="str">
        <f t="shared" si="17"/>
        <v>Highest</v>
      </c>
      <c r="AS38" s="29" t="str">
        <f t="shared" si="11"/>
        <v>Be carefull</v>
      </c>
    </row>
    <row r="39" spans="1:45">
      <c r="A39" s="70"/>
      <c r="B39" s="70"/>
      <c r="C39" s="2"/>
      <c r="S39" s="15" t="s">
        <v>129</v>
      </c>
      <c r="T39" s="61">
        <f t="shared" ca="1" si="12"/>
        <v>43314</v>
      </c>
      <c r="U39" s="1" t="s">
        <v>118</v>
      </c>
      <c r="V39" s="1" t="s">
        <v>63</v>
      </c>
      <c r="W39" s="1" t="s">
        <v>119</v>
      </c>
      <c r="Y39" s="28">
        <v>3.1E-2</v>
      </c>
      <c r="AA39" s="1">
        <v>3.261E-2</v>
      </c>
      <c r="AB39" s="16">
        <f t="shared" si="13"/>
        <v>4.9371358478994209E-2</v>
      </c>
      <c r="AC39" s="29">
        <v>2.8510000000000001E-2</v>
      </c>
      <c r="AD39" s="26">
        <f t="shared" si="14"/>
        <v>8.032258064516129E-2</v>
      </c>
      <c r="AE39" s="7">
        <v>2.86E-2</v>
      </c>
      <c r="AF39" s="26">
        <f t="shared" si="15"/>
        <v>7.7419354838709653E-2</v>
      </c>
      <c r="AG39" s="29">
        <v>2.86E-2</v>
      </c>
      <c r="AH39" s="26">
        <f t="shared" si="16"/>
        <v>7.7419354838709653E-2</v>
      </c>
      <c r="AI39" s="22">
        <v>1500</v>
      </c>
      <c r="AK39" s="29">
        <v>2</v>
      </c>
      <c r="AL39" s="10">
        <f t="shared" si="7"/>
        <v>74.057037718491316</v>
      </c>
      <c r="AM39" s="10">
        <f t="shared" si="8"/>
        <v>118.95967741935483</v>
      </c>
      <c r="AN39" s="69">
        <f t="shared" si="9"/>
        <v>7.9306451612903228E-2</v>
      </c>
      <c r="AO39" s="69"/>
      <c r="AQ39" s="1" t="str">
        <f t="shared" si="10"/>
        <v>To Risk</v>
      </c>
      <c r="AR39" s="1" t="str">
        <f t="shared" si="17"/>
        <v>Highest</v>
      </c>
      <c r="AS39" s="29" t="str">
        <f t="shared" si="11"/>
        <v>Strong take</v>
      </c>
    </row>
    <row r="40" spans="1:45">
      <c r="J40" s="6"/>
      <c r="K40" s="70"/>
      <c r="L40" s="70"/>
      <c r="S40" s="15"/>
      <c r="T40" s="61" t="str">
        <f t="shared" ca="1" si="12"/>
        <v/>
      </c>
      <c r="U40" s="1" t="s">
        <v>118</v>
      </c>
      <c r="V40" s="1" t="s">
        <v>79</v>
      </c>
      <c r="W40" s="1" t="s">
        <v>120</v>
      </c>
      <c r="X40" s="28">
        <v>3.7699999999999997E-2</v>
      </c>
      <c r="AA40" s="1">
        <v>3.5900000000000001E-2</v>
      </c>
      <c r="AB40" s="16">
        <f t="shared" si="13"/>
        <v>5.0139275766016622E-2</v>
      </c>
      <c r="AC40" s="29">
        <v>4.0800000000000003E-2</v>
      </c>
      <c r="AD40" s="26">
        <f t="shared" si="14"/>
        <v>8.2228116710875376E-2</v>
      </c>
      <c r="AE40" s="7">
        <v>4.3499999999999997E-2</v>
      </c>
      <c r="AF40" s="26">
        <f t="shared" si="15"/>
        <v>0.15384615384615374</v>
      </c>
      <c r="AG40" s="29">
        <v>4.3499999999999997E-2</v>
      </c>
      <c r="AH40" s="26">
        <f t="shared" si="16"/>
        <v>0.15384615384615374</v>
      </c>
      <c r="AI40" s="22">
        <v>1500</v>
      </c>
      <c r="AK40" s="29">
        <v>1</v>
      </c>
      <c r="AL40" s="10">
        <f t="shared" si="7"/>
        <v>75.208913649024936</v>
      </c>
      <c r="AM40" s="10">
        <f t="shared" si="8"/>
        <v>160.9416445623342</v>
      </c>
      <c r="AN40" s="69">
        <f t="shared" si="9"/>
        <v>0.1072944297082228</v>
      </c>
      <c r="AO40" s="69"/>
      <c r="AQ40" s="1" t="str">
        <f t="shared" si="10"/>
        <v>To Risk</v>
      </c>
      <c r="AR40" s="1" t="str">
        <f t="shared" si="17"/>
        <v>Highest</v>
      </c>
      <c r="AS40" s="29" t="str">
        <f t="shared" si="11"/>
        <v>Be carefull</v>
      </c>
    </row>
    <row r="41" spans="1:45">
      <c r="J41" s="6"/>
      <c r="K41" s="70"/>
      <c r="L41" s="70"/>
      <c r="O41" s="42"/>
      <c r="S41" s="15"/>
      <c r="T41" s="61" t="str">
        <f t="shared" ca="1" si="12"/>
        <v/>
      </c>
      <c r="U41" s="1" t="s">
        <v>121</v>
      </c>
      <c r="V41" s="1" t="s">
        <v>79</v>
      </c>
      <c r="W41" s="1" t="s">
        <v>122</v>
      </c>
      <c r="X41" s="28">
        <v>2.6939999999999999E-2</v>
      </c>
      <c r="AA41" s="1">
        <v>2.5499999999999998E-2</v>
      </c>
      <c r="AB41" s="16">
        <f t="shared" si="13"/>
        <v>5.647058823529405E-2</v>
      </c>
      <c r="AC41" s="29">
        <v>3.0300000000000001E-2</v>
      </c>
      <c r="AD41" s="26">
        <f t="shared" si="14"/>
        <v>0.12472160356347439</v>
      </c>
      <c r="AE41" s="7">
        <v>3.4479999999999997E-2</v>
      </c>
      <c r="AF41" s="26">
        <f t="shared" si="15"/>
        <v>0.27988121752041573</v>
      </c>
      <c r="AG41" s="29">
        <v>3.4479999999999997E-2</v>
      </c>
      <c r="AH41" s="26">
        <f t="shared" si="16"/>
        <v>0.27988121752041573</v>
      </c>
      <c r="AI41" s="22">
        <v>1500</v>
      </c>
      <c r="AK41" s="29">
        <v>1</v>
      </c>
      <c r="AL41" s="10">
        <f t="shared" si="7"/>
        <v>84.705882352941074</v>
      </c>
      <c r="AM41" s="10">
        <f t="shared" si="8"/>
        <v>268.54120267260578</v>
      </c>
      <c r="AN41" s="69">
        <f t="shared" si="9"/>
        <v>0.17902746844840386</v>
      </c>
      <c r="AO41" s="69"/>
      <c r="AQ41" s="1" t="str">
        <f t="shared" si="10"/>
        <v>To Risk</v>
      </c>
      <c r="AR41" s="1" t="str">
        <f t="shared" si="17"/>
        <v>Highest</v>
      </c>
      <c r="AS41" s="29" t="str">
        <f t="shared" si="11"/>
        <v>Be carefull</v>
      </c>
    </row>
    <row r="42" spans="1:45">
      <c r="K42" s="70"/>
      <c r="L42" s="70"/>
      <c r="M42" s="11"/>
      <c r="N42" s="8"/>
      <c r="P42" s="11"/>
      <c r="S42" s="15" t="s">
        <v>129</v>
      </c>
      <c r="T42" s="61">
        <f t="shared" ca="1" si="12"/>
        <v>43317</v>
      </c>
      <c r="U42" s="1" t="s">
        <v>121</v>
      </c>
      <c r="V42" s="1" t="s">
        <v>63</v>
      </c>
      <c r="W42" s="1" t="s">
        <v>123</v>
      </c>
      <c r="X42" s="28">
        <v>2.222E-2</v>
      </c>
      <c r="AA42" s="1">
        <v>2.3259999999999999E-2</v>
      </c>
      <c r="AB42" s="16">
        <f t="shared" si="13"/>
        <v>4.4711951848667164E-2</v>
      </c>
      <c r="AC42" s="29">
        <v>2.0629999999999999E-2</v>
      </c>
      <c r="AD42" s="26">
        <f t="shared" si="14"/>
        <v>7.1557155715571641E-2</v>
      </c>
      <c r="AE42" s="7">
        <v>1.77E-2</v>
      </c>
      <c r="AF42" s="26">
        <f t="shared" si="15"/>
        <v>0.20342034203420345</v>
      </c>
      <c r="AG42" s="29">
        <v>1.9199999999999998E-2</v>
      </c>
      <c r="AH42" s="26">
        <f t="shared" si="16"/>
        <v>0.13591359135913594</v>
      </c>
      <c r="AI42" s="22">
        <v>1500</v>
      </c>
      <c r="AK42" s="29">
        <v>1</v>
      </c>
      <c r="AL42" s="10">
        <f t="shared" si="7"/>
        <v>67.067927773000747</v>
      </c>
      <c r="AM42" s="10">
        <f t="shared" si="8"/>
        <v>166.43789378937905</v>
      </c>
      <c r="AN42" s="69">
        <f t="shared" si="9"/>
        <v>0.11095859585958603</v>
      </c>
      <c r="AO42" s="69"/>
      <c r="AQ42" s="1" t="str">
        <f t="shared" si="10"/>
        <v>To Risk</v>
      </c>
      <c r="AR42" s="1" t="str">
        <f t="shared" si="17"/>
        <v>Highest</v>
      </c>
      <c r="AS42" s="29" t="str">
        <f t="shared" si="11"/>
        <v>Be carefull</v>
      </c>
    </row>
    <row r="43" spans="1:45">
      <c r="I43" s="8"/>
      <c r="J43" s="8"/>
      <c r="K43" s="8"/>
      <c r="L43" s="8"/>
      <c r="M43" s="8"/>
      <c r="N43" s="8"/>
      <c r="P43" s="11"/>
      <c r="S43" s="15" t="s">
        <v>129</v>
      </c>
      <c r="T43" s="61">
        <f t="shared" ca="1" si="12"/>
        <v>43314</v>
      </c>
      <c r="U43" s="1" t="s">
        <v>124</v>
      </c>
      <c r="V43" s="1" t="s">
        <v>63</v>
      </c>
      <c r="W43" s="1" t="s">
        <v>125</v>
      </c>
      <c r="Y43" s="28">
        <v>128.5</v>
      </c>
      <c r="AA43" s="1">
        <v>134.65</v>
      </c>
      <c r="AB43" s="16">
        <f t="shared" si="13"/>
        <v>4.5673969550687032E-2</v>
      </c>
      <c r="AC43" s="29">
        <v>113.14</v>
      </c>
      <c r="AD43" s="26">
        <f t="shared" si="14"/>
        <v>0.11953307392996104</v>
      </c>
      <c r="AE43" s="7">
        <v>113</v>
      </c>
      <c r="AF43" s="26">
        <f t="shared" si="15"/>
        <v>0.12062256809338523</v>
      </c>
      <c r="AG43" s="7">
        <v>113</v>
      </c>
      <c r="AH43" s="26">
        <f t="shared" si="16"/>
        <v>0.12062256809338523</v>
      </c>
      <c r="AI43" s="22">
        <v>1500</v>
      </c>
      <c r="AK43" s="29">
        <v>2</v>
      </c>
      <c r="AL43" s="10">
        <f t="shared" si="7"/>
        <v>68.510954326030543</v>
      </c>
      <c r="AM43" s="10">
        <f t="shared" si="8"/>
        <v>179.87159533073927</v>
      </c>
      <c r="AN43" s="69">
        <f t="shared" si="9"/>
        <v>0.11991439688715952</v>
      </c>
      <c r="AO43" s="69"/>
      <c r="AQ43" s="1" t="str">
        <f t="shared" ref="AQ43" si="18">+IF(($F$24-0.01)&gt;=AB43,"Lowrisk",IF($F$24&gt;=AB43,"Good",IF(($F$24+0.015)&gt;=AB43,"Limit",IF(($F$24+0.016)&lt;=AB43,"To Risk",""))))</f>
        <v>To Risk</v>
      </c>
      <c r="AR43" s="1" t="str">
        <f t="shared" si="17"/>
        <v>Highest</v>
      </c>
      <c r="AS43" s="29" t="str">
        <f t="shared" si="11"/>
        <v>Strong take</v>
      </c>
    </row>
    <row r="44" spans="1:45">
      <c r="I44" s="70" t="s">
        <v>56</v>
      </c>
      <c r="J44" s="70"/>
      <c r="K44" s="8" t="s">
        <v>10</v>
      </c>
      <c r="L44" s="8"/>
      <c r="M44" s="8" t="s">
        <v>57</v>
      </c>
      <c r="N44" s="8"/>
      <c r="S44" s="15"/>
      <c r="T44" s="61" t="str">
        <f t="shared" ca="1" si="12"/>
        <v/>
      </c>
      <c r="U44" s="1" t="s">
        <v>124</v>
      </c>
      <c r="V44" s="1" t="s">
        <v>63</v>
      </c>
      <c r="W44" s="1" t="s">
        <v>126</v>
      </c>
      <c r="Y44" s="28">
        <v>99.19</v>
      </c>
      <c r="AA44" s="1">
        <v>103.4</v>
      </c>
      <c r="AB44" s="16">
        <f t="shared" si="13"/>
        <v>4.0715667311412074E-2</v>
      </c>
      <c r="AC44" s="29">
        <v>83.9</v>
      </c>
      <c r="AD44" s="26">
        <f t="shared" si="14"/>
        <v>0.15414860368988803</v>
      </c>
      <c r="AE44" s="29">
        <v>83.9</v>
      </c>
      <c r="AF44" s="26">
        <f t="shared" si="15"/>
        <v>0.15414860368988803</v>
      </c>
      <c r="AG44" s="29">
        <v>83.9</v>
      </c>
      <c r="AH44" s="26">
        <f t="shared" si="16"/>
        <v>0.15414860368988803</v>
      </c>
      <c r="AI44" s="22">
        <v>1500</v>
      </c>
      <c r="AK44" s="29">
        <v>1</v>
      </c>
      <c r="AL44" s="10">
        <f t="shared" si="7"/>
        <v>61.073500967118107</v>
      </c>
      <c r="AM44" s="10">
        <f t="shared" si="8"/>
        <v>231.22290553483205</v>
      </c>
      <c r="AN44" s="69">
        <f t="shared" si="9"/>
        <v>0.15414860368988803</v>
      </c>
      <c r="AO44" s="69"/>
      <c r="AQ44" s="1" t="str">
        <f>+IF(($F$24-0.01)&gt;=AB44,"Lowrisk",IF($F$24&gt;=AB44,"Good",IF(($F$24+0.015)&gt;=AB44,"Limit",IF(($F$24+0.016)&gt;AB44,"To Risk","algo"))))</f>
        <v>To Risk</v>
      </c>
      <c r="AR44" s="1" t="str">
        <f t="shared" si="17"/>
        <v>Highest</v>
      </c>
      <c r="AS44" s="29" t="str">
        <f t="shared" si="11"/>
        <v>Strong take</v>
      </c>
    </row>
    <row r="45" spans="1:45">
      <c r="I45" s="8"/>
      <c r="J45" s="8"/>
      <c r="K45" s="8"/>
      <c r="L45" s="8"/>
      <c r="M45" s="70" t="s">
        <v>60</v>
      </c>
      <c r="N45" s="70"/>
      <c r="S45" s="15"/>
      <c r="T45" s="61" t="str">
        <f t="shared" ca="1" si="12"/>
        <v/>
      </c>
    </row>
    <row r="46" spans="1:45">
      <c r="I46" s="8" t="s">
        <v>67</v>
      </c>
      <c r="J46" s="8">
        <f>+A29</f>
        <v>51.456794108592192</v>
      </c>
      <c r="K46" s="8">
        <f>+(100*J46/$F$24)/100</f>
        <v>2058.2717643436877</v>
      </c>
      <c r="L46" s="8"/>
      <c r="M46" s="11">
        <f>+K46/3</f>
        <v>686.09058811456259</v>
      </c>
      <c r="N46" s="8"/>
      <c r="S46" s="15"/>
      <c r="T46" s="61" t="str">
        <f t="shared" ca="1" si="12"/>
        <v/>
      </c>
    </row>
    <row r="47" spans="1:45">
      <c r="I47" s="2" t="s">
        <v>65</v>
      </c>
      <c r="J47" s="11">
        <f>+B29</f>
        <v>48.950606026397004</v>
      </c>
      <c r="K47" s="11">
        <f>+(100*J47/$F$24)/100</f>
        <v>1958.0242410558803</v>
      </c>
      <c r="L47" s="8"/>
      <c r="M47" s="11">
        <f t="shared" ref="M47:M48" si="19">+K47/3</f>
        <v>652.67474701862682</v>
      </c>
      <c r="N47" s="8"/>
      <c r="S47" s="15"/>
      <c r="T47" s="61" t="str">
        <f t="shared" ca="1" si="12"/>
        <v/>
      </c>
    </row>
    <row r="48" spans="1:45">
      <c r="I48" s="2" t="s">
        <v>66</v>
      </c>
      <c r="J48" s="11">
        <f>+C29</f>
        <v>35.332168158726063</v>
      </c>
      <c r="K48" s="11">
        <f>+(100*J48/$F$24)/100</f>
        <v>1413.2867263490425</v>
      </c>
      <c r="L48" s="8"/>
      <c r="M48" s="11">
        <f t="shared" si="19"/>
        <v>471.09557544968084</v>
      </c>
      <c r="N48" s="8"/>
      <c r="S48" s="15"/>
      <c r="T48" s="61" t="str">
        <f t="shared" ca="1" si="12"/>
        <v/>
      </c>
    </row>
    <row r="49" spans="9:20">
      <c r="I49" s="8"/>
      <c r="J49" s="8"/>
      <c r="K49" s="8"/>
      <c r="L49" s="8"/>
      <c r="M49" s="8"/>
      <c r="N49" s="8"/>
      <c r="S49" s="15"/>
      <c r="T49" s="61" t="str">
        <f t="shared" ca="1" si="12"/>
        <v/>
      </c>
    </row>
    <row r="50" spans="9:20">
      <c r="K50" s="8"/>
      <c r="L50" s="8"/>
      <c r="M50" s="8"/>
      <c r="N50" s="8"/>
      <c r="S50" s="15"/>
      <c r="T50" s="61" t="str">
        <f t="shared" ca="1" si="12"/>
        <v/>
      </c>
    </row>
    <row r="51" spans="9:20">
      <c r="K51" s="8"/>
      <c r="L51" s="8"/>
      <c r="M51" s="8"/>
      <c r="N51" s="8"/>
      <c r="S51" s="15"/>
      <c r="T51" s="61" t="str">
        <f t="shared" ca="1" si="12"/>
        <v/>
      </c>
    </row>
    <row r="52" spans="9:20">
      <c r="K52" s="8"/>
      <c r="L52" s="8"/>
      <c r="M52" s="70"/>
      <c r="N52" s="70"/>
      <c r="S52" s="15"/>
      <c r="T52" s="61" t="str">
        <f t="shared" ca="1" si="12"/>
        <v/>
      </c>
    </row>
    <row r="53" spans="9:20">
      <c r="K53" s="70"/>
      <c r="L53" s="70"/>
      <c r="M53" s="11"/>
      <c r="N53" s="8"/>
      <c r="O53" s="5"/>
      <c r="S53" s="15"/>
      <c r="T53" s="61" t="str">
        <f t="shared" ca="1" si="12"/>
        <v/>
      </c>
    </row>
    <row r="54" spans="9:20">
      <c r="K54" s="8"/>
      <c r="L54" s="8"/>
      <c r="M54" s="11"/>
      <c r="N54" s="8"/>
      <c r="S54" s="15"/>
      <c r="T54" s="61" t="str">
        <f t="shared" ca="1" si="12"/>
        <v/>
      </c>
    </row>
    <row r="55" spans="9:20">
      <c r="S55" s="15"/>
      <c r="T55" s="61" t="str">
        <f t="shared" ca="1" si="12"/>
        <v/>
      </c>
    </row>
    <row r="56" spans="9:20">
      <c r="K56" s="70"/>
      <c r="L56" s="70"/>
      <c r="S56" s="15"/>
      <c r="T56" s="61" t="str">
        <f t="shared" ca="1" si="12"/>
        <v/>
      </c>
    </row>
    <row r="57" spans="9:20">
      <c r="K57" s="91"/>
      <c r="L57" s="91"/>
      <c r="M57" s="14"/>
      <c r="S57" s="15"/>
      <c r="T57" s="61" t="str">
        <f t="shared" ca="1" si="12"/>
        <v/>
      </c>
    </row>
    <row r="58" spans="9:20">
      <c r="S58" s="15"/>
      <c r="T58" s="61" t="str">
        <f t="shared" ca="1" si="12"/>
        <v/>
      </c>
    </row>
    <row r="59" spans="9:20">
      <c r="K59" s="70"/>
      <c r="L59" s="70"/>
      <c r="S59" s="15"/>
      <c r="T59" s="61" t="str">
        <f t="shared" ca="1" si="12"/>
        <v/>
      </c>
    </row>
    <row r="60" spans="9:20">
      <c r="K60" s="91"/>
      <c r="L60" s="91"/>
      <c r="S60" s="15"/>
      <c r="T60" s="61" t="str">
        <f t="shared" ca="1" si="12"/>
        <v/>
      </c>
    </row>
    <row r="61" spans="9:20">
      <c r="S61" s="15"/>
      <c r="T61" s="61" t="str">
        <f t="shared" ca="1" si="12"/>
        <v/>
      </c>
    </row>
    <row r="62" spans="9:20">
      <c r="S62" s="15"/>
      <c r="T62" s="61" t="str">
        <f t="shared" ca="1" si="12"/>
        <v/>
      </c>
    </row>
    <row r="63" spans="9:20">
      <c r="S63" s="15"/>
      <c r="T63" s="61" t="str">
        <f t="shared" ca="1" si="12"/>
        <v/>
      </c>
    </row>
    <row r="64" spans="9:20">
      <c r="S64" s="15"/>
      <c r="T64" s="61" t="str">
        <f t="shared" ca="1" si="12"/>
        <v/>
      </c>
    </row>
    <row r="65" spans="19:20">
      <c r="S65" s="15"/>
      <c r="T65" s="61" t="str">
        <f t="shared" ca="1" si="12"/>
        <v/>
      </c>
    </row>
    <row r="66" spans="19:20">
      <c r="S66" s="15"/>
      <c r="T66" s="61" t="str">
        <f t="shared" ca="1" si="12"/>
        <v/>
      </c>
    </row>
    <row r="67" spans="19:20">
      <c r="S67" s="15"/>
      <c r="T67" s="61" t="str">
        <f t="shared" ca="1" si="12"/>
        <v/>
      </c>
    </row>
    <row r="68" spans="19:20">
      <c r="S68" s="15"/>
      <c r="T68" s="61" t="str">
        <f t="shared" ca="1" si="12"/>
        <v/>
      </c>
    </row>
    <row r="69" spans="19:20">
      <c r="S69" s="15"/>
      <c r="T69" s="61" t="str">
        <f t="shared" ca="1" si="12"/>
        <v/>
      </c>
    </row>
    <row r="70" spans="19:20">
      <c r="S70" s="15"/>
      <c r="T70" s="61" t="str">
        <f t="shared" ca="1" si="12"/>
        <v/>
      </c>
    </row>
    <row r="71" spans="19:20">
      <c r="S71" s="15"/>
      <c r="T71" s="61" t="str">
        <f t="shared" ca="1" si="12"/>
        <v/>
      </c>
    </row>
    <row r="72" spans="19:20">
      <c r="S72" s="15"/>
      <c r="T72" s="61" t="str">
        <f t="shared" ca="1" si="12"/>
        <v/>
      </c>
    </row>
    <row r="73" spans="19:20">
      <c r="S73" s="15"/>
      <c r="T73" s="61" t="str">
        <f t="shared" ca="1" si="12"/>
        <v/>
      </c>
    </row>
    <row r="74" spans="19:20">
      <c r="S74" s="15"/>
      <c r="T74" s="61" t="str">
        <f t="shared" ca="1" si="12"/>
        <v/>
      </c>
    </row>
    <row r="75" spans="19:20">
      <c r="S75" s="15"/>
      <c r="T75" s="61" t="str">
        <f t="shared" ca="1" si="12"/>
        <v/>
      </c>
    </row>
    <row r="76" spans="19:20">
      <c r="S76" s="15"/>
      <c r="T76" s="61" t="str">
        <f t="shared" ca="1" si="12"/>
        <v/>
      </c>
    </row>
    <row r="77" spans="19:20">
      <c r="S77" s="15"/>
      <c r="T77" s="61" t="str">
        <f t="shared" ca="1" si="12"/>
        <v/>
      </c>
    </row>
    <row r="78" spans="19:20">
      <c r="S78" s="15"/>
      <c r="T78" s="61" t="str">
        <f t="shared" ca="1" si="12"/>
        <v/>
      </c>
    </row>
    <row r="79" spans="19:20">
      <c r="S79" s="15"/>
      <c r="T79" s="61" t="str">
        <f t="shared" ref="T79:T86" ca="1" si="20">+IF(S79="","",IF(T79="",TODAY(),T79))</f>
        <v/>
      </c>
    </row>
    <row r="80" spans="19:20">
      <c r="S80" s="15"/>
      <c r="T80" s="61" t="str">
        <f t="shared" ca="1" si="20"/>
        <v/>
      </c>
    </row>
    <row r="81" spans="19:20">
      <c r="S81" s="15"/>
      <c r="T81" s="61" t="str">
        <f t="shared" ca="1" si="20"/>
        <v/>
      </c>
    </row>
    <row r="82" spans="19:20">
      <c r="S82" s="15"/>
      <c r="T82" s="61" t="str">
        <f t="shared" ca="1" si="20"/>
        <v/>
      </c>
    </row>
    <row r="83" spans="19:20">
      <c r="S83" s="15"/>
      <c r="T83" s="61" t="str">
        <f t="shared" ca="1" si="20"/>
        <v/>
      </c>
    </row>
    <row r="84" spans="19:20">
      <c r="S84" s="15"/>
      <c r="T84" s="61" t="str">
        <f t="shared" ca="1" si="20"/>
        <v/>
      </c>
    </row>
    <row r="85" spans="19:20">
      <c r="S85" s="15"/>
      <c r="T85" s="61" t="str">
        <f t="shared" ca="1" si="20"/>
        <v/>
      </c>
    </row>
    <row r="86" spans="19:20">
      <c r="S86" s="15"/>
      <c r="T86" s="61" t="str">
        <f t="shared" ca="1" si="20"/>
        <v/>
      </c>
    </row>
    <row r="87" spans="19:20">
      <c r="S87" s="15"/>
    </row>
    <row r="88" spans="19:20">
      <c r="S88" s="15"/>
    </row>
    <row r="89" spans="19:20">
      <c r="S89" s="15"/>
    </row>
    <row r="90" spans="19:20">
      <c r="S90" s="15"/>
    </row>
    <row r="91" spans="19:20">
      <c r="S91" s="15"/>
    </row>
    <row r="92" spans="19:20">
      <c r="S92" s="15"/>
    </row>
    <row r="93" spans="19:20">
      <c r="S93" s="15"/>
    </row>
    <row r="94" spans="19:20">
      <c r="S94" s="15"/>
    </row>
    <row r="95" spans="19:20">
      <c r="S95" s="15"/>
    </row>
    <row r="96" spans="19:20">
      <c r="S96" s="15"/>
    </row>
    <row r="97" spans="19:19">
      <c r="S97" s="15"/>
    </row>
    <row r="98" spans="19:19">
      <c r="S98" s="15"/>
    </row>
    <row r="99" spans="19:19">
      <c r="S99" s="15"/>
    </row>
    <row r="100" spans="19:19">
      <c r="S100" s="15"/>
    </row>
    <row r="101" spans="19:19">
      <c r="S101" s="15"/>
    </row>
    <row r="102" spans="19:19">
      <c r="S102" s="15"/>
    </row>
    <row r="103" spans="19:19">
      <c r="S103" s="15"/>
    </row>
    <row r="104" spans="19:19">
      <c r="S104" s="15"/>
    </row>
    <row r="105" spans="19:19">
      <c r="S105" s="15"/>
    </row>
    <row r="106" spans="19:19">
      <c r="S106" s="15"/>
    </row>
    <row r="107" spans="19:19">
      <c r="S107" s="15"/>
    </row>
    <row r="108" spans="19:19">
      <c r="S108" s="15"/>
    </row>
    <row r="109" spans="19:19">
      <c r="S109" s="15"/>
    </row>
    <row r="110" spans="19:19">
      <c r="S110" s="15"/>
    </row>
    <row r="111" spans="19:19">
      <c r="S111" s="15"/>
    </row>
    <row r="112" spans="19:19">
      <c r="S112" s="15"/>
    </row>
    <row r="113" spans="19:19">
      <c r="S113" s="15"/>
    </row>
    <row r="114" spans="19:19">
      <c r="S114" s="15"/>
    </row>
    <row r="115" spans="19:19">
      <c r="S115" s="15"/>
    </row>
    <row r="116" spans="19:19">
      <c r="S116" s="15"/>
    </row>
    <row r="117" spans="19:19">
      <c r="S117" s="15"/>
    </row>
    <row r="118" spans="19:19">
      <c r="S118" s="15"/>
    </row>
    <row r="119" spans="19:19">
      <c r="S119" s="15"/>
    </row>
    <row r="120" spans="19:19">
      <c r="S120" s="15"/>
    </row>
    <row r="121" spans="19:19">
      <c r="S121" s="15"/>
    </row>
    <row r="122" spans="19:19">
      <c r="S122" s="15"/>
    </row>
    <row r="123" spans="19:19">
      <c r="S123" s="15"/>
    </row>
    <row r="124" spans="19:19">
      <c r="S124" s="15"/>
    </row>
    <row r="125" spans="19:19">
      <c r="S125" s="15"/>
    </row>
    <row r="126" spans="19:19">
      <c r="S126" s="15"/>
    </row>
    <row r="127" spans="19:19">
      <c r="S127" s="15"/>
    </row>
    <row r="128" spans="19:19">
      <c r="S128" s="15"/>
    </row>
    <row r="129" spans="19:19">
      <c r="S129" s="15"/>
    </row>
    <row r="130" spans="19:19">
      <c r="S130" s="15"/>
    </row>
    <row r="131" spans="19:19">
      <c r="S131" s="15"/>
    </row>
    <row r="132" spans="19:19">
      <c r="S132" s="15"/>
    </row>
    <row r="133" spans="19:19">
      <c r="S133" s="15"/>
    </row>
    <row r="134" spans="19:19">
      <c r="S134" s="15"/>
    </row>
    <row r="135" spans="19:19">
      <c r="S135" s="15"/>
    </row>
    <row r="136" spans="19:19">
      <c r="S136" s="15"/>
    </row>
    <row r="137" spans="19:19">
      <c r="S137" s="15"/>
    </row>
    <row r="138" spans="19:19">
      <c r="S138" s="15"/>
    </row>
    <row r="139" spans="19:19">
      <c r="S139" s="15"/>
    </row>
    <row r="140" spans="19:19">
      <c r="S140" s="15"/>
    </row>
    <row r="141" spans="19:19">
      <c r="S141" s="15"/>
    </row>
    <row r="142" spans="19:19">
      <c r="S142" s="15"/>
    </row>
    <row r="143" spans="19:19">
      <c r="S143" s="15"/>
    </row>
    <row r="144" spans="19:19">
      <c r="S144" s="15"/>
    </row>
    <row r="145" spans="19:19">
      <c r="S145" s="15"/>
    </row>
    <row r="146" spans="19:19">
      <c r="S146" s="15"/>
    </row>
    <row r="147" spans="19:19">
      <c r="S147" s="15"/>
    </row>
    <row r="148" spans="19:19">
      <c r="S148" s="15"/>
    </row>
    <row r="149" spans="19:19">
      <c r="S149" s="15"/>
    </row>
    <row r="150" spans="19:19">
      <c r="S150" s="15"/>
    </row>
    <row r="151" spans="19:19">
      <c r="S151" s="15"/>
    </row>
    <row r="152" spans="19:19">
      <c r="S152" s="15"/>
    </row>
    <row r="153" spans="19:19">
      <c r="S153" s="15"/>
    </row>
    <row r="154" spans="19:19">
      <c r="S154" s="15"/>
    </row>
    <row r="155" spans="19:19">
      <c r="S155" s="15"/>
    </row>
    <row r="156" spans="19:19">
      <c r="S156" s="15"/>
    </row>
    <row r="157" spans="19:19">
      <c r="S157" s="15"/>
    </row>
    <row r="158" spans="19:19">
      <c r="S158" s="15"/>
    </row>
    <row r="159" spans="19:19">
      <c r="S159" s="15"/>
    </row>
    <row r="160" spans="19:19">
      <c r="S160" s="15"/>
    </row>
    <row r="161" spans="19:19">
      <c r="S161" s="15"/>
    </row>
    <row r="162" spans="19:19">
      <c r="S162" s="15"/>
    </row>
    <row r="163" spans="19:19">
      <c r="S163" s="15"/>
    </row>
    <row r="164" spans="19:19">
      <c r="S164" s="15"/>
    </row>
    <row r="165" spans="19:19">
      <c r="S165" s="15"/>
    </row>
    <row r="166" spans="19:19">
      <c r="S166" s="15"/>
    </row>
    <row r="167" spans="19:19">
      <c r="S167" s="15"/>
    </row>
    <row r="168" spans="19:19">
      <c r="S168" s="15"/>
    </row>
    <row r="169" spans="19:19">
      <c r="S169" s="15"/>
    </row>
    <row r="170" spans="19:19">
      <c r="S170" s="15"/>
    </row>
    <row r="171" spans="19:19">
      <c r="S171" s="15"/>
    </row>
    <row r="172" spans="19:19">
      <c r="S172" s="15"/>
    </row>
    <row r="173" spans="19:19">
      <c r="S173" s="15"/>
    </row>
    <row r="174" spans="19:19">
      <c r="S174" s="15"/>
    </row>
    <row r="175" spans="19:19">
      <c r="S175" s="15"/>
    </row>
    <row r="176" spans="19:19">
      <c r="S176" s="15"/>
    </row>
    <row r="177" spans="19:19">
      <c r="S177" s="15"/>
    </row>
    <row r="178" spans="19:19">
      <c r="S178" s="15"/>
    </row>
    <row r="179" spans="19:19">
      <c r="S179" s="15"/>
    </row>
    <row r="180" spans="19:19">
      <c r="S180" s="15"/>
    </row>
    <row r="181" spans="19:19">
      <c r="S181" s="15"/>
    </row>
    <row r="182" spans="19:19">
      <c r="S182" s="15"/>
    </row>
    <row r="183" spans="19:19">
      <c r="S183" s="15"/>
    </row>
    <row r="184" spans="19:19">
      <c r="S184" s="15"/>
    </row>
    <row r="185" spans="19:19">
      <c r="S185" s="15"/>
    </row>
    <row r="186" spans="19:19">
      <c r="S186" s="15"/>
    </row>
    <row r="187" spans="19:19">
      <c r="S187" s="15"/>
    </row>
    <row r="188" spans="19:19">
      <c r="S188" s="15"/>
    </row>
    <row r="189" spans="19:19">
      <c r="S189" s="15"/>
    </row>
    <row r="190" spans="19:19">
      <c r="S190" s="15"/>
    </row>
    <row r="191" spans="19:19">
      <c r="S191" s="15"/>
    </row>
    <row r="192" spans="19:19">
      <c r="S192" s="15"/>
    </row>
    <row r="193" spans="19:19">
      <c r="S193" s="15"/>
    </row>
    <row r="194" spans="19:19">
      <c r="S194" s="15"/>
    </row>
    <row r="195" spans="19:19">
      <c r="S195" s="15"/>
    </row>
    <row r="196" spans="19:19">
      <c r="S196" s="15"/>
    </row>
    <row r="197" spans="19:19">
      <c r="S197" s="15"/>
    </row>
    <row r="198" spans="19:19">
      <c r="S198" s="15"/>
    </row>
    <row r="199" spans="19:19">
      <c r="S199" s="15"/>
    </row>
    <row r="200" spans="19:19">
      <c r="S200" s="15"/>
    </row>
    <row r="201" spans="19:19">
      <c r="S201" s="15"/>
    </row>
    <row r="202" spans="19:19">
      <c r="S202" s="15"/>
    </row>
    <row r="203" spans="19:19">
      <c r="S203" s="15"/>
    </row>
    <row r="204" spans="19:19">
      <c r="S204" s="15"/>
    </row>
    <row r="205" spans="19:19">
      <c r="S205" s="15"/>
    </row>
    <row r="206" spans="19:19">
      <c r="S206" s="15"/>
    </row>
    <row r="207" spans="19:19">
      <c r="S207" s="15"/>
    </row>
    <row r="208" spans="19:19">
      <c r="S208" s="15"/>
    </row>
    <row r="209" spans="19:19">
      <c r="S209" s="15"/>
    </row>
    <row r="210" spans="19:19">
      <c r="S210" s="15"/>
    </row>
    <row r="211" spans="19:19">
      <c r="S211" s="15"/>
    </row>
    <row r="212" spans="19:19">
      <c r="S212" s="15"/>
    </row>
    <row r="213" spans="19:19">
      <c r="S213" s="15"/>
    </row>
    <row r="214" spans="19:19">
      <c r="S214" s="15"/>
    </row>
    <row r="215" spans="19:19">
      <c r="S215" s="15"/>
    </row>
    <row r="216" spans="19:19">
      <c r="S216" s="15"/>
    </row>
    <row r="217" spans="19:19">
      <c r="S217" s="15"/>
    </row>
    <row r="218" spans="19:19">
      <c r="S218" s="15"/>
    </row>
    <row r="219" spans="19:19">
      <c r="S219" s="15"/>
    </row>
    <row r="220" spans="19:19">
      <c r="S220" s="15"/>
    </row>
    <row r="221" spans="19:19">
      <c r="S221" s="15"/>
    </row>
    <row r="222" spans="19:19">
      <c r="S222" s="15"/>
    </row>
    <row r="223" spans="19:19">
      <c r="S223" s="15"/>
    </row>
    <row r="224" spans="19:19">
      <c r="S224" s="15"/>
    </row>
    <row r="225" spans="19:19">
      <c r="S225" s="15"/>
    </row>
    <row r="226" spans="19:19">
      <c r="S226" s="15"/>
    </row>
    <row r="227" spans="19:19">
      <c r="S227" s="15"/>
    </row>
    <row r="228" spans="19:19">
      <c r="S228" s="15"/>
    </row>
    <row r="229" spans="19:19">
      <c r="S229" s="15"/>
    </row>
    <row r="230" spans="19:19">
      <c r="S230" s="15"/>
    </row>
    <row r="231" spans="19:19">
      <c r="S231" s="15"/>
    </row>
    <row r="232" spans="19:19">
      <c r="S232" s="15"/>
    </row>
    <row r="233" spans="19:19">
      <c r="S233" s="15"/>
    </row>
    <row r="234" spans="19:19">
      <c r="S234" s="15"/>
    </row>
    <row r="235" spans="19:19">
      <c r="S235" s="15"/>
    </row>
    <row r="236" spans="19:19">
      <c r="S236" s="15"/>
    </row>
    <row r="237" spans="19:19">
      <c r="S237" s="15"/>
    </row>
    <row r="238" spans="19:19">
      <c r="S238" s="15"/>
    </row>
    <row r="239" spans="19:19">
      <c r="S239" s="15"/>
    </row>
    <row r="240" spans="19:19">
      <c r="S240" s="15"/>
    </row>
    <row r="241" spans="19:19">
      <c r="S241" s="15"/>
    </row>
    <row r="242" spans="19:19">
      <c r="S242" s="15"/>
    </row>
    <row r="243" spans="19:19">
      <c r="S243" s="15"/>
    </row>
    <row r="244" spans="19:19">
      <c r="S244" s="15"/>
    </row>
    <row r="245" spans="19:19">
      <c r="S245" s="15"/>
    </row>
    <row r="246" spans="19:19">
      <c r="S246" s="15"/>
    </row>
    <row r="247" spans="19:19">
      <c r="S247" s="15"/>
    </row>
    <row r="248" spans="19:19">
      <c r="S248" s="15"/>
    </row>
    <row r="249" spans="19:19">
      <c r="S249" s="15"/>
    </row>
    <row r="250" spans="19:19">
      <c r="S250" s="15"/>
    </row>
    <row r="251" spans="19:19">
      <c r="S251" s="15"/>
    </row>
    <row r="252" spans="19:19">
      <c r="S252" s="15"/>
    </row>
    <row r="253" spans="19:19">
      <c r="S253" s="15"/>
    </row>
    <row r="254" spans="19:19">
      <c r="S254" s="15"/>
    </row>
    <row r="255" spans="19:19">
      <c r="S255" s="15"/>
    </row>
    <row r="256" spans="19:19">
      <c r="S256" s="15"/>
    </row>
    <row r="257" spans="19:19">
      <c r="S257" s="15"/>
    </row>
    <row r="258" spans="19:19">
      <c r="S258" s="15"/>
    </row>
    <row r="259" spans="19:19">
      <c r="S259" s="15"/>
    </row>
    <row r="260" spans="19:19">
      <c r="S260" s="15"/>
    </row>
    <row r="261" spans="19:19">
      <c r="S261" s="15"/>
    </row>
    <row r="262" spans="19:19">
      <c r="S262" s="15"/>
    </row>
    <row r="263" spans="19:19">
      <c r="S263" s="15"/>
    </row>
    <row r="264" spans="19:19">
      <c r="S264" s="15"/>
    </row>
    <row r="265" spans="19:19">
      <c r="S265" s="15"/>
    </row>
    <row r="266" spans="19:19">
      <c r="S266" s="15"/>
    </row>
    <row r="267" spans="19:19">
      <c r="S267" s="15"/>
    </row>
    <row r="268" spans="19:19">
      <c r="S268" s="15"/>
    </row>
    <row r="269" spans="19:19">
      <c r="S269" s="15"/>
    </row>
    <row r="270" spans="19:19">
      <c r="S270" s="15"/>
    </row>
    <row r="271" spans="19:19">
      <c r="S271" s="15"/>
    </row>
    <row r="272" spans="19:19">
      <c r="S272" s="15"/>
    </row>
    <row r="273" spans="19:19">
      <c r="S273" s="15"/>
    </row>
    <row r="274" spans="19:19">
      <c r="S274" s="15"/>
    </row>
    <row r="275" spans="19:19">
      <c r="S275" s="15"/>
    </row>
    <row r="276" spans="19:19">
      <c r="S276" s="15"/>
    </row>
    <row r="277" spans="19:19">
      <c r="S277" s="15"/>
    </row>
    <row r="278" spans="19:19">
      <c r="S278" s="15"/>
    </row>
    <row r="279" spans="19:19">
      <c r="S279" s="15"/>
    </row>
    <row r="280" spans="19:19">
      <c r="S280" s="15"/>
    </row>
    <row r="281" spans="19:19">
      <c r="S281" s="15"/>
    </row>
    <row r="282" spans="19:19">
      <c r="S282" s="15"/>
    </row>
    <row r="283" spans="19:19">
      <c r="S283" s="15"/>
    </row>
    <row r="284" spans="19:19">
      <c r="S284" s="15"/>
    </row>
    <row r="285" spans="19:19">
      <c r="S285" s="15"/>
    </row>
    <row r="286" spans="19:19">
      <c r="S286" s="15"/>
    </row>
    <row r="287" spans="19:19">
      <c r="S287" s="15"/>
    </row>
    <row r="288" spans="19:19">
      <c r="S288" s="15"/>
    </row>
    <row r="289" spans="19:19">
      <c r="S289" s="15"/>
    </row>
    <row r="290" spans="19:19">
      <c r="S290" s="15"/>
    </row>
    <row r="291" spans="19:19">
      <c r="S291" s="15"/>
    </row>
    <row r="292" spans="19:19">
      <c r="S292" s="15"/>
    </row>
    <row r="293" spans="19:19">
      <c r="S293" s="15"/>
    </row>
    <row r="294" spans="19:19">
      <c r="S294" s="15"/>
    </row>
    <row r="295" spans="19:19">
      <c r="S295" s="15"/>
    </row>
    <row r="296" spans="19:19">
      <c r="S296" s="15"/>
    </row>
    <row r="297" spans="19:19">
      <c r="S297" s="15"/>
    </row>
    <row r="298" spans="19:19">
      <c r="S298" s="15"/>
    </row>
    <row r="299" spans="19:19">
      <c r="S299" s="15"/>
    </row>
    <row r="300" spans="19:19">
      <c r="S300" s="15"/>
    </row>
    <row r="301" spans="19:19">
      <c r="S301" s="15"/>
    </row>
    <row r="302" spans="19:19">
      <c r="S302" s="15"/>
    </row>
    <row r="303" spans="19:19">
      <c r="S303" s="15"/>
    </row>
    <row r="304" spans="19:19">
      <c r="S304" s="15"/>
    </row>
    <row r="305" spans="19:19">
      <c r="S305" s="15"/>
    </row>
    <row r="306" spans="19:19">
      <c r="S306" s="15"/>
    </row>
    <row r="307" spans="19:19">
      <c r="S307" s="15"/>
    </row>
    <row r="308" spans="19:19">
      <c r="S308" s="15"/>
    </row>
    <row r="309" spans="19:19">
      <c r="S309" s="15"/>
    </row>
    <row r="310" spans="19:19">
      <c r="S310" s="15"/>
    </row>
    <row r="311" spans="19:19">
      <c r="S311" s="15"/>
    </row>
    <row r="312" spans="19:19">
      <c r="S312" s="15"/>
    </row>
    <row r="313" spans="19:19">
      <c r="S313" s="15"/>
    </row>
    <row r="314" spans="19:19">
      <c r="S314" s="15"/>
    </row>
    <row r="315" spans="19:19">
      <c r="S315" s="15"/>
    </row>
    <row r="316" spans="19:19">
      <c r="S316" s="15"/>
    </row>
    <row r="317" spans="19:19">
      <c r="S317" s="15"/>
    </row>
    <row r="318" spans="19:19">
      <c r="S318" s="15"/>
    </row>
    <row r="319" spans="19:19">
      <c r="S319" s="15"/>
    </row>
    <row r="320" spans="19:19">
      <c r="S320" s="15"/>
    </row>
    <row r="321" spans="19:19">
      <c r="S321" s="15"/>
    </row>
    <row r="322" spans="19:19">
      <c r="S322" s="15"/>
    </row>
    <row r="323" spans="19:19">
      <c r="S323" s="15"/>
    </row>
    <row r="324" spans="19:19">
      <c r="S324" s="15"/>
    </row>
    <row r="325" spans="19:19">
      <c r="S325" s="15"/>
    </row>
    <row r="326" spans="19:19">
      <c r="S326" s="15"/>
    </row>
    <row r="327" spans="19:19">
      <c r="S327" s="15"/>
    </row>
    <row r="328" spans="19:19">
      <c r="S328" s="15"/>
    </row>
    <row r="329" spans="19:19">
      <c r="S329" s="15"/>
    </row>
    <row r="330" spans="19:19">
      <c r="S330" s="15"/>
    </row>
    <row r="331" spans="19:19">
      <c r="S331" s="15"/>
    </row>
    <row r="332" spans="19:19">
      <c r="S332" s="15"/>
    </row>
    <row r="333" spans="19:19">
      <c r="S333" s="15"/>
    </row>
    <row r="334" spans="19:19">
      <c r="S334" s="15"/>
    </row>
    <row r="335" spans="19:19">
      <c r="S335" s="15"/>
    </row>
    <row r="336" spans="19:19">
      <c r="S336" s="15"/>
    </row>
    <row r="337" spans="19:19">
      <c r="S337" s="15"/>
    </row>
    <row r="338" spans="19:19">
      <c r="S338" s="15"/>
    </row>
    <row r="339" spans="19:19">
      <c r="S339" s="15"/>
    </row>
    <row r="340" spans="19:19">
      <c r="S340" s="15"/>
    </row>
    <row r="341" spans="19:19">
      <c r="S341" s="15"/>
    </row>
    <row r="342" spans="19:19">
      <c r="S342" s="15"/>
    </row>
    <row r="343" spans="19:19">
      <c r="S343" s="15"/>
    </row>
    <row r="344" spans="19:19">
      <c r="S344" s="15"/>
    </row>
    <row r="345" spans="19:19">
      <c r="S345" s="15"/>
    </row>
    <row r="346" spans="19:19">
      <c r="S346" s="15"/>
    </row>
    <row r="347" spans="19:19">
      <c r="S347" s="15"/>
    </row>
    <row r="348" spans="19:19">
      <c r="S348" s="15"/>
    </row>
    <row r="349" spans="19:19">
      <c r="S349" s="15"/>
    </row>
    <row r="350" spans="19:19">
      <c r="S350" s="15"/>
    </row>
    <row r="351" spans="19:19">
      <c r="S351" s="15"/>
    </row>
    <row r="352" spans="19:19">
      <c r="S352" s="15"/>
    </row>
    <row r="353" spans="19:19">
      <c r="S353" s="15"/>
    </row>
    <row r="354" spans="19:19">
      <c r="S354" s="15"/>
    </row>
    <row r="355" spans="19:19">
      <c r="S355" s="15"/>
    </row>
    <row r="356" spans="19:19">
      <c r="S356" s="15"/>
    </row>
    <row r="357" spans="19:19">
      <c r="S357" s="15"/>
    </row>
    <row r="358" spans="19:19">
      <c r="S358" s="15"/>
    </row>
    <row r="359" spans="19:19">
      <c r="S359" s="15"/>
    </row>
    <row r="360" spans="19:19">
      <c r="S360" s="15"/>
    </row>
    <row r="361" spans="19:19">
      <c r="S361" s="15"/>
    </row>
    <row r="362" spans="19:19">
      <c r="S362" s="15"/>
    </row>
    <row r="363" spans="19:19">
      <c r="S363" s="15"/>
    </row>
    <row r="364" spans="19:19">
      <c r="S364" s="15"/>
    </row>
    <row r="365" spans="19:19">
      <c r="S365" s="15"/>
    </row>
    <row r="366" spans="19:19">
      <c r="S366" s="15"/>
    </row>
    <row r="367" spans="19:19">
      <c r="S367" s="15"/>
    </row>
    <row r="368" spans="19:19">
      <c r="S368" s="15"/>
    </row>
    <row r="369" spans="19:19">
      <c r="S369" s="15"/>
    </row>
    <row r="370" spans="19:19">
      <c r="S370" s="15"/>
    </row>
    <row r="371" spans="19:19">
      <c r="S371" s="15"/>
    </row>
    <row r="372" spans="19:19">
      <c r="S372" s="15"/>
    </row>
    <row r="373" spans="19:19">
      <c r="S373" s="15"/>
    </row>
    <row r="374" spans="19:19">
      <c r="S374" s="15"/>
    </row>
    <row r="375" spans="19:19">
      <c r="S375" s="15"/>
    </row>
    <row r="376" spans="19:19">
      <c r="S376" s="15"/>
    </row>
    <row r="377" spans="19:19">
      <c r="S377" s="15"/>
    </row>
    <row r="378" spans="19:19">
      <c r="S378" s="15"/>
    </row>
    <row r="379" spans="19:19">
      <c r="S379" s="15"/>
    </row>
    <row r="380" spans="19:19">
      <c r="S380" s="15"/>
    </row>
    <row r="381" spans="19:19">
      <c r="S381" s="15"/>
    </row>
    <row r="382" spans="19:19">
      <c r="S382" s="15"/>
    </row>
    <row r="383" spans="19:19">
      <c r="S383" s="15"/>
    </row>
    <row r="384" spans="19:19">
      <c r="S384" s="15"/>
    </row>
    <row r="385" spans="19:19">
      <c r="S385" s="15"/>
    </row>
    <row r="386" spans="19:19">
      <c r="S386" s="15"/>
    </row>
    <row r="387" spans="19:19">
      <c r="S387" s="15"/>
    </row>
    <row r="388" spans="19:19">
      <c r="S388" s="15"/>
    </row>
    <row r="389" spans="19:19">
      <c r="S389" s="15"/>
    </row>
    <row r="390" spans="19:19">
      <c r="S390" s="15"/>
    </row>
    <row r="391" spans="19:19">
      <c r="S391" s="15"/>
    </row>
    <row r="392" spans="19:19">
      <c r="S392" s="15"/>
    </row>
    <row r="393" spans="19:19">
      <c r="S393" s="15"/>
    </row>
    <row r="394" spans="19:19">
      <c r="S394" s="15"/>
    </row>
    <row r="395" spans="19:19">
      <c r="S395" s="15"/>
    </row>
    <row r="396" spans="19:19">
      <c r="S396" s="15"/>
    </row>
    <row r="397" spans="19:19">
      <c r="S397" s="15"/>
    </row>
    <row r="398" spans="19:19">
      <c r="S398" s="15"/>
    </row>
    <row r="399" spans="19:19">
      <c r="S399" s="15"/>
    </row>
    <row r="400" spans="19:19">
      <c r="S400" s="15"/>
    </row>
    <row r="401" spans="19:19">
      <c r="S401" s="15"/>
    </row>
    <row r="402" spans="19:19">
      <c r="S402" s="15"/>
    </row>
    <row r="403" spans="19:19">
      <c r="S403" s="15"/>
    </row>
    <row r="404" spans="19:19">
      <c r="S404" s="15"/>
    </row>
    <row r="405" spans="19:19">
      <c r="S405" s="15"/>
    </row>
    <row r="406" spans="19:19">
      <c r="S406" s="15"/>
    </row>
    <row r="407" spans="19:19">
      <c r="S407" s="15"/>
    </row>
    <row r="408" spans="19:19">
      <c r="S408" s="15"/>
    </row>
    <row r="409" spans="19:19">
      <c r="S409" s="15"/>
    </row>
    <row r="410" spans="19:19">
      <c r="S410" s="15"/>
    </row>
    <row r="411" spans="19:19">
      <c r="S411" s="15"/>
    </row>
    <row r="412" spans="19:19">
      <c r="S412" s="15"/>
    </row>
    <row r="413" spans="19:19">
      <c r="S413" s="15"/>
    </row>
    <row r="414" spans="19:19">
      <c r="S414" s="15"/>
    </row>
    <row r="415" spans="19:19">
      <c r="S415" s="15"/>
    </row>
    <row r="416" spans="19:19">
      <c r="S416" s="15"/>
    </row>
    <row r="417" spans="19:19">
      <c r="S417" s="15"/>
    </row>
    <row r="418" spans="19:19">
      <c r="S418" s="15"/>
    </row>
    <row r="419" spans="19:19">
      <c r="S419" s="15"/>
    </row>
    <row r="420" spans="19:19">
      <c r="S420" s="15"/>
    </row>
    <row r="421" spans="19:19">
      <c r="S421" s="15"/>
    </row>
    <row r="422" spans="19:19">
      <c r="S422" s="15"/>
    </row>
    <row r="423" spans="19:19">
      <c r="S423" s="15"/>
    </row>
    <row r="424" spans="19:19">
      <c r="S424" s="15"/>
    </row>
    <row r="425" spans="19:19">
      <c r="S425" s="15"/>
    </row>
    <row r="426" spans="19:19">
      <c r="S426" s="15"/>
    </row>
    <row r="427" spans="19:19">
      <c r="S427" s="15"/>
    </row>
    <row r="428" spans="19:19">
      <c r="S428" s="15"/>
    </row>
    <row r="429" spans="19:19">
      <c r="S429" s="15"/>
    </row>
    <row r="430" spans="19:19">
      <c r="S430" s="15"/>
    </row>
    <row r="431" spans="19:19">
      <c r="S431" s="15"/>
    </row>
    <row r="432" spans="19:19">
      <c r="S432" s="15"/>
    </row>
    <row r="433" spans="19:19">
      <c r="S433" s="15"/>
    </row>
    <row r="434" spans="19:19">
      <c r="S434" s="15"/>
    </row>
    <row r="435" spans="19:19">
      <c r="S435" s="15"/>
    </row>
    <row r="436" spans="19:19">
      <c r="S436" s="15"/>
    </row>
    <row r="437" spans="19:19">
      <c r="S437" s="15"/>
    </row>
    <row r="438" spans="19:19">
      <c r="S438" s="15"/>
    </row>
    <row r="439" spans="19:19">
      <c r="S439" s="15"/>
    </row>
    <row r="440" spans="19:19">
      <c r="S440" s="15"/>
    </row>
    <row r="441" spans="19:19">
      <c r="S441" s="15"/>
    </row>
    <row r="442" spans="19:19">
      <c r="S442" s="15"/>
    </row>
    <row r="443" spans="19:19">
      <c r="S443" s="15"/>
    </row>
    <row r="444" spans="19:19">
      <c r="S444" s="15"/>
    </row>
    <row r="445" spans="19:19">
      <c r="S445" s="15"/>
    </row>
    <row r="446" spans="19:19">
      <c r="S446" s="15"/>
    </row>
    <row r="447" spans="19:19">
      <c r="S447" s="15"/>
    </row>
    <row r="448" spans="19:19">
      <c r="S448" s="15"/>
    </row>
    <row r="449" spans="19:19">
      <c r="S449" s="15"/>
    </row>
    <row r="450" spans="19:19">
      <c r="S450" s="15"/>
    </row>
    <row r="451" spans="19:19">
      <c r="S451" s="15"/>
    </row>
    <row r="452" spans="19:19">
      <c r="S452" s="15"/>
    </row>
    <row r="453" spans="19:19">
      <c r="S453" s="15"/>
    </row>
    <row r="454" spans="19:19">
      <c r="S454" s="15"/>
    </row>
    <row r="455" spans="19:19">
      <c r="S455" s="15"/>
    </row>
    <row r="456" spans="19:19">
      <c r="S456" s="15"/>
    </row>
    <row r="457" spans="19:19">
      <c r="S457" s="15"/>
    </row>
    <row r="458" spans="19:19">
      <c r="S458" s="15"/>
    </row>
    <row r="459" spans="19:19">
      <c r="S459" s="15"/>
    </row>
    <row r="460" spans="19:19">
      <c r="S460" s="15"/>
    </row>
    <row r="461" spans="19:19">
      <c r="S461" s="15"/>
    </row>
    <row r="462" spans="19:19">
      <c r="S462" s="15"/>
    </row>
    <row r="463" spans="19:19">
      <c r="S463" s="15"/>
    </row>
    <row r="464" spans="19:19">
      <c r="S464" s="15"/>
    </row>
    <row r="465" spans="19:19">
      <c r="S465" s="15"/>
    </row>
    <row r="466" spans="19:19">
      <c r="S466" s="15"/>
    </row>
    <row r="467" spans="19:19">
      <c r="S467" s="15"/>
    </row>
    <row r="468" spans="19:19">
      <c r="S468" s="15"/>
    </row>
    <row r="469" spans="19:19">
      <c r="S469" s="15"/>
    </row>
    <row r="470" spans="19:19">
      <c r="S470" s="15"/>
    </row>
    <row r="471" spans="19:19">
      <c r="S471" s="15"/>
    </row>
    <row r="472" spans="19:19">
      <c r="S472" s="15"/>
    </row>
    <row r="473" spans="19:19">
      <c r="S473" s="15"/>
    </row>
    <row r="474" spans="19:19">
      <c r="S474" s="15"/>
    </row>
    <row r="475" spans="19:19">
      <c r="S475" s="15"/>
    </row>
    <row r="476" spans="19:19">
      <c r="S476" s="15"/>
    </row>
    <row r="477" spans="19:19">
      <c r="S477" s="15"/>
    </row>
    <row r="478" spans="19:19">
      <c r="S478" s="15"/>
    </row>
    <row r="479" spans="19:19">
      <c r="S479" s="15"/>
    </row>
    <row r="480" spans="19:19">
      <c r="S480" s="15"/>
    </row>
    <row r="481" spans="19:19">
      <c r="S481" s="15"/>
    </row>
    <row r="482" spans="19:19">
      <c r="S482" s="15"/>
    </row>
    <row r="483" spans="19:19">
      <c r="S483" s="15"/>
    </row>
    <row r="484" spans="19:19">
      <c r="S484" s="15"/>
    </row>
    <row r="485" spans="19:19">
      <c r="S485" s="15"/>
    </row>
    <row r="486" spans="19:19">
      <c r="S486" s="15"/>
    </row>
    <row r="487" spans="19:19">
      <c r="S487" s="15"/>
    </row>
    <row r="488" spans="19:19">
      <c r="S488" s="15"/>
    </row>
    <row r="489" spans="19:19">
      <c r="S489" s="15"/>
    </row>
    <row r="490" spans="19:19">
      <c r="S490" s="15"/>
    </row>
    <row r="491" spans="19:19">
      <c r="S491" s="15"/>
    </row>
    <row r="492" spans="19:19">
      <c r="S492" s="15"/>
    </row>
    <row r="493" spans="19:19">
      <c r="S493" s="15"/>
    </row>
    <row r="494" spans="19:19">
      <c r="S494" s="15"/>
    </row>
    <row r="495" spans="19:19">
      <c r="S495" s="15"/>
    </row>
    <row r="496" spans="19:19">
      <c r="S496" s="15"/>
    </row>
    <row r="497" spans="19:19">
      <c r="S497" s="15"/>
    </row>
    <row r="498" spans="19:19">
      <c r="S498" s="15"/>
    </row>
    <row r="499" spans="19:19">
      <c r="S499" s="15"/>
    </row>
    <row r="500" spans="19:19">
      <c r="S500" s="15"/>
    </row>
    <row r="501" spans="19:19">
      <c r="S501" s="15"/>
    </row>
    <row r="502" spans="19:19">
      <c r="S502" s="15"/>
    </row>
    <row r="503" spans="19:19">
      <c r="S503" s="15"/>
    </row>
    <row r="504" spans="19:19">
      <c r="S504" s="15"/>
    </row>
    <row r="505" spans="19:19">
      <c r="S505" s="15"/>
    </row>
    <row r="506" spans="19:19">
      <c r="S506" s="15"/>
    </row>
    <row r="507" spans="19:19">
      <c r="S507" s="15"/>
    </row>
    <row r="508" spans="19:19">
      <c r="S508" s="15"/>
    </row>
    <row r="509" spans="19:19">
      <c r="S509" s="15"/>
    </row>
    <row r="510" spans="19:19">
      <c r="S510" s="15"/>
    </row>
    <row r="511" spans="19:19">
      <c r="S511" s="15"/>
    </row>
    <row r="512" spans="19:19">
      <c r="S512" s="15"/>
    </row>
    <row r="513" spans="19:19">
      <c r="S513" s="15"/>
    </row>
    <row r="514" spans="19:19">
      <c r="S514" s="15"/>
    </row>
    <row r="515" spans="19:19">
      <c r="S515" s="15"/>
    </row>
    <row r="516" spans="19:19">
      <c r="S516" s="15"/>
    </row>
    <row r="517" spans="19:19">
      <c r="S517" s="15"/>
    </row>
    <row r="518" spans="19:19">
      <c r="S518" s="15"/>
    </row>
    <row r="519" spans="19:19">
      <c r="S519" s="15"/>
    </row>
    <row r="520" spans="19:19">
      <c r="S520" s="15"/>
    </row>
    <row r="521" spans="19:19">
      <c r="S521" s="15"/>
    </row>
    <row r="522" spans="19:19">
      <c r="S522" s="15"/>
    </row>
    <row r="523" spans="19:19">
      <c r="S523" s="15"/>
    </row>
    <row r="524" spans="19:19">
      <c r="S524" s="15"/>
    </row>
    <row r="525" spans="19:19">
      <c r="S525" s="15"/>
    </row>
    <row r="526" spans="19:19">
      <c r="S526" s="15"/>
    </row>
    <row r="527" spans="19:19">
      <c r="S527" s="15"/>
    </row>
    <row r="528" spans="19:19">
      <c r="S528" s="15"/>
    </row>
    <row r="529" spans="19:19">
      <c r="S529" s="15"/>
    </row>
    <row r="530" spans="19:19">
      <c r="S530" s="15"/>
    </row>
    <row r="531" spans="19:19">
      <c r="S531" s="15"/>
    </row>
    <row r="532" spans="19:19">
      <c r="S532" s="15"/>
    </row>
    <row r="533" spans="19:19">
      <c r="S533" s="15"/>
    </row>
    <row r="534" spans="19:19">
      <c r="S534" s="15"/>
    </row>
    <row r="535" spans="19:19">
      <c r="S535" s="15"/>
    </row>
    <row r="536" spans="19:19">
      <c r="S536" s="15"/>
    </row>
    <row r="537" spans="19:19">
      <c r="S537" s="15"/>
    </row>
    <row r="538" spans="19:19">
      <c r="S538" s="15"/>
    </row>
    <row r="539" spans="19:19">
      <c r="S539" s="15"/>
    </row>
    <row r="540" spans="19:19">
      <c r="S540" s="15"/>
    </row>
    <row r="541" spans="19:19">
      <c r="S541" s="15"/>
    </row>
    <row r="542" spans="19:19">
      <c r="S542" s="15"/>
    </row>
    <row r="543" spans="19:19">
      <c r="S543" s="15"/>
    </row>
    <row r="544" spans="19:19">
      <c r="S544" s="15"/>
    </row>
    <row r="545" spans="19:19">
      <c r="S545" s="15"/>
    </row>
    <row r="546" spans="19:19">
      <c r="S546" s="15"/>
    </row>
    <row r="547" spans="19:19">
      <c r="S547" s="15"/>
    </row>
    <row r="548" spans="19:19">
      <c r="S548" s="15"/>
    </row>
    <row r="549" spans="19:19">
      <c r="S549" s="15"/>
    </row>
    <row r="550" spans="19:19">
      <c r="S550" s="15"/>
    </row>
    <row r="551" spans="19:19">
      <c r="S551" s="15"/>
    </row>
    <row r="552" spans="19:19">
      <c r="S552" s="15"/>
    </row>
    <row r="553" spans="19:19">
      <c r="S553" s="15"/>
    </row>
    <row r="554" spans="19:19">
      <c r="S554" s="15"/>
    </row>
    <row r="555" spans="19:19">
      <c r="S555" s="15"/>
    </row>
    <row r="556" spans="19:19">
      <c r="S556" s="15"/>
    </row>
    <row r="557" spans="19:19">
      <c r="S557" s="15"/>
    </row>
    <row r="558" spans="19:19">
      <c r="S558" s="15"/>
    </row>
    <row r="559" spans="19:19">
      <c r="S559" s="15"/>
    </row>
    <row r="560" spans="19:19">
      <c r="S560" s="15"/>
    </row>
    <row r="561" spans="19:19">
      <c r="S561" s="15"/>
    </row>
    <row r="562" spans="19:19">
      <c r="S562" s="15"/>
    </row>
    <row r="563" spans="19:19">
      <c r="S563" s="15"/>
    </row>
    <row r="564" spans="19:19">
      <c r="S564" s="15"/>
    </row>
    <row r="565" spans="19:19">
      <c r="S565" s="15"/>
    </row>
    <row r="566" spans="19:19">
      <c r="S566" s="15"/>
    </row>
    <row r="567" spans="19:19">
      <c r="S567" s="15"/>
    </row>
    <row r="568" spans="19:19">
      <c r="S568" s="15"/>
    </row>
    <row r="569" spans="19:19">
      <c r="S569" s="15"/>
    </row>
    <row r="570" spans="19:19">
      <c r="S570" s="15"/>
    </row>
    <row r="571" spans="19:19">
      <c r="S571" s="15"/>
    </row>
    <row r="572" spans="19:19">
      <c r="S572" s="15"/>
    </row>
    <row r="573" spans="19:19">
      <c r="S573" s="15"/>
    </row>
    <row r="574" spans="19:19">
      <c r="S574" s="15"/>
    </row>
    <row r="575" spans="19:19">
      <c r="S575" s="15"/>
    </row>
    <row r="576" spans="19:19">
      <c r="S576" s="15"/>
    </row>
    <row r="577" spans="19:19">
      <c r="S577" s="15"/>
    </row>
    <row r="578" spans="19:19">
      <c r="S578" s="15"/>
    </row>
    <row r="579" spans="19:19">
      <c r="S579" s="15"/>
    </row>
    <row r="580" spans="19:19">
      <c r="S580" s="15"/>
    </row>
    <row r="581" spans="19:19">
      <c r="S581" s="15"/>
    </row>
    <row r="582" spans="19:19">
      <c r="S582" s="15"/>
    </row>
    <row r="583" spans="19:19">
      <c r="S583" s="15"/>
    </row>
    <row r="584" spans="19:19">
      <c r="S584" s="15"/>
    </row>
    <row r="585" spans="19:19">
      <c r="S585" s="15"/>
    </row>
    <row r="586" spans="19:19">
      <c r="S586" s="15"/>
    </row>
    <row r="587" spans="19:19">
      <c r="S587" s="15"/>
    </row>
    <row r="588" spans="19:19">
      <c r="S588" s="15"/>
    </row>
    <row r="589" spans="19:19">
      <c r="S589" s="15"/>
    </row>
    <row r="590" spans="19:19">
      <c r="S590" s="15"/>
    </row>
    <row r="591" spans="19:19">
      <c r="S591" s="15"/>
    </row>
    <row r="592" spans="19:19">
      <c r="S592" s="15"/>
    </row>
    <row r="593" spans="19:19">
      <c r="S593" s="15"/>
    </row>
    <row r="594" spans="19:19">
      <c r="S594" s="15"/>
    </row>
    <row r="595" spans="19:19">
      <c r="S595" s="15"/>
    </row>
    <row r="596" spans="19:19">
      <c r="S596" s="15"/>
    </row>
    <row r="597" spans="19:19">
      <c r="S597" s="15"/>
    </row>
    <row r="598" spans="19:19">
      <c r="S598" s="15"/>
    </row>
    <row r="599" spans="19:19">
      <c r="S599" s="15"/>
    </row>
    <row r="600" spans="19:19">
      <c r="S600" s="15"/>
    </row>
    <row r="601" spans="19:19">
      <c r="S601" s="15"/>
    </row>
    <row r="602" spans="19:19">
      <c r="S602" s="15"/>
    </row>
    <row r="603" spans="19:19">
      <c r="S603" s="15"/>
    </row>
    <row r="604" spans="19:19">
      <c r="S604" s="15"/>
    </row>
    <row r="605" spans="19:19">
      <c r="S605" s="15"/>
    </row>
    <row r="606" spans="19:19">
      <c r="S606" s="15"/>
    </row>
    <row r="607" spans="19:19">
      <c r="S607" s="15"/>
    </row>
    <row r="608" spans="19:19">
      <c r="S608" s="15"/>
    </row>
    <row r="609" spans="19:19">
      <c r="S609" s="15"/>
    </row>
    <row r="610" spans="19:19">
      <c r="S610" s="15"/>
    </row>
    <row r="611" spans="19:19">
      <c r="S611" s="15"/>
    </row>
    <row r="612" spans="19:19">
      <c r="S612" s="15"/>
    </row>
    <row r="613" spans="19:19">
      <c r="S613" s="15"/>
    </row>
    <row r="614" spans="19:19">
      <c r="S614" s="15"/>
    </row>
    <row r="615" spans="19:19">
      <c r="S615" s="15"/>
    </row>
    <row r="616" spans="19:19">
      <c r="S616" s="15"/>
    </row>
    <row r="617" spans="19:19">
      <c r="S617" s="15"/>
    </row>
    <row r="618" spans="19:19">
      <c r="S618" s="15"/>
    </row>
    <row r="619" spans="19:19">
      <c r="S619" s="15"/>
    </row>
    <row r="620" spans="19:19">
      <c r="S620" s="15"/>
    </row>
    <row r="621" spans="19:19">
      <c r="S621" s="15"/>
    </row>
    <row r="622" spans="19:19">
      <c r="S622" s="15"/>
    </row>
    <row r="623" spans="19:19">
      <c r="S623" s="15"/>
    </row>
    <row r="624" spans="19:19">
      <c r="S624" s="15"/>
    </row>
    <row r="625" spans="19:19">
      <c r="S625" s="15"/>
    </row>
    <row r="626" spans="19:19">
      <c r="S626" s="15"/>
    </row>
    <row r="627" spans="19:19">
      <c r="S627" s="15"/>
    </row>
    <row r="628" spans="19:19">
      <c r="S628" s="15"/>
    </row>
    <row r="629" spans="19:19">
      <c r="S629" s="15"/>
    </row>
    <row r="630" spans="19:19">
      <c r="S630" s="15"/>
    </row>
    <row r="631" spans="19:19">
      <c r="S631" s="15"/>
    </row>
    <row r="632" spans="19:19">
      <c r="S632" s="15"/>
    </row>
    <row r="633" spans="19:19">
      <c r="S633" s="15"/>
    </row>
    <row r="634" spans="19:19">
      <c r="S634" s="15"/>
    </row>
    <row r="635" spans="19:19">
      <c r="S635" s="15"/>
    </row>
    <row r="636" spans="19:19">
      <c r="S636" s="15"/>
    </row>
    <row r="637" spans="19:19">
      <c r="S637" s="15"/>
    </row>
    <row r="638" spans="19:19">
      <c r="S638" s="15"/>
    </row>
    <row r="639" spans="19:19">
      <c r="S639" s="15"/>
    </row>
    <row r="640" spans="19:19">
      <c r="S640" s="15"/>
    </row>
    <row r="641" spans="19:19">
      <c r="S641" s="15"/>
    </row>
    <row r="642" spans="19:19">
      <c r="S642" s="15"/>
    </row>
    <row r="643" spans="19:19">
      <c r="S643" s="15"/>
    </row>
    <row r="644" spans="19:19">
      <c r="S644" s="15"/>
    </row>
    <row r="645" spans="19:19">
      <c r="S645" s="15"/>
    </row>
    <row r="646" spans="19:19">
      <c r="S646" s="15"/>
    </row>
    <row r="647" spans="19:19">
      <c r="S647" s="15"/>
    </row>
    <row r="648" spans="19:19">
      <c r="S648" s="15"/>
    </row>
    <row r="649" spans="19:19">
      <c r="S649" s="15"/>
    </row>
    <row r="650" spans="19:19">
      <c r="S650" s="15"/>
    </row>
    <row r="651" spans="19:19">
      <c r="S651" s="15"/>
    </row>
    <row r="652" spans="19:19">
      <c r="S652" s="15"/>
    </row>
    <row r="653" spans="19:19">
      <c r="S653" s="15"/>
    </row>
    <row r="654" spans="19:19">
      <c r="S654" s="15"/>
    </row>
    <row r="655" spans="19:19">
      <c r="S655" s="15"/>
    </row>
    <row r="656" spans="19:19">
      <c r="S656" s="15"/>
    </row>
    <row r="657" spans="19:19">
      <c r="S657" s="15"/>
    </row>
    <row r="658" spans="19:19">
      <c r="S658" s="15"/>
    </row>
    <row r="659" spans="19:19">
      <c r="S659" s="15"/>
    </row>
    <row r="660" spans="19:19">
      <c r="S660" s="15"/>
    </row>
    <row r="661" spans="19:19">
      <c r="S661" s="15"/>
    </row>
    <row r="662" spans="19:19">
      <c r="S662" s="15"/>
    </row>
    <row r="663" spans="19:19">
      <c r="S663" s="15"/>
    </row>
    <row r="664" spans="19:19">
      <c r="S664" s="15"/>
    </row>
    <row r="665" spans="19:19">
      <c r="S665" s="15"/>
    </row>
    <row r="666" spans="19:19">
      <c r="S666" s="15"/>
    </row>
    <row r="667" spans="19:19">
      <c r="S667" s="15"/>
    </row>
    <row r="668" spans="19:19">
      <c r="S668" s="15"/>
    </row>
    <row r="669" spans="19:19">
      <c r="S669" s="15"/>
    </row>
    <row r="670" spans="19:19">
      <c r="S670" s="15"/>
    </row>
    <row r="671" spans="19:19">
      <c r="S671" s="15"/>
    </row>
    <row r="672" spans="19:19">
      <c r="S672" s="15"/>
    </row>
    <row r="673" spans="19:19">
      <c r="S673" s="15"/>
    </row>
    <row r="674" spans="19:19">
      <c r="S674" s="15"/>
    </row>
    <row r="675" spans="19:19">
      <c r="S675" s="15"/>
    </row>
    <row r="676" spans="19:19">
      <c r="S676" s="15"/>
    </row>
    <row r="677" spans="19:19">
      <c r="S677" s="15"/>
    </row>
    <row r="678" spans="19:19">
      <c r="S678" s="15"/>
    </row>
    <row r="679" spans="19:19">
      <c r="S679" s="15"/>
    </row>
    <row r="680" spans="19:19">
      <c r="S680" s="15"/>
    </row>
    <row r="681" spans="19:19">
      <c r="S681" s="15"/>
    </row>
    <row r="682" spans="19:19">
      <c r="S682" s="15"/>
    </row>
    <row r="683" spans="19:19">
      <c r="S683" s="15"/>
    </row>
    <row r="684" spans="19:19">
      <c r="S684" s="15"/>
    </row>
    <row r="685" spans="19:19">
      <c r="S685" s="15"/>
    </row>
    <row r="686" spans="19:19">
      <c r="S686" s="15"/>
    </row>
    <row r="687" spans="19:19">
      <c r="S687" s="15"/>
    </row>
    <row r="688" spans="19:19">
      <c r="S688" s="15"/>
    </row>
    <row r="689" spans="19:19">
      <c r="S689" s="15"/>
    </row>
    <row r="690" spans="19:19">
      <c r="S690" s="15"/>
    </row>
    <row r="691" spans="19:19">
      <c r="S691" s="15"/>
    </row>
    <row r="692" spans="19:19">
      <c r="S692" s="15"/>
    </row>
    <row r="693" spans="19:19">
      <c r="S693" s="15"/>
    </row>
    <row r="694" spans="19:19">
      <c r="S694" s="15"/>
    </row>
    <row r="695" spans="19:19">
      <c r="S695" s="15"/>
    </row>
    <row r="696" spans="19:19">
      <c r="S696" s="15"/>
    </row>
    <row r="697" spans="19:19">
      <c r="S697" s="15"/>
    </row>
    <row r="698" spans="19:19">
      <c r="S698" s="15"/>
    </row>
    <row r="699" spans="19:19">
      <c r="S699" s="15"/>
    </row>
    <row r="700" spans="19:19">
      <c r="S700" s="15"/>
    </row>
    <row r="701" spans="19:19">
      <c r="S701" s="15"/>
    </row>
    <row r="702" spans="19:19">
      <c r="S702" s="15"/>
    </row>
    <row r="703" spans="19:19">
      <c r="S703" s="15"/>
    </row>
    <row r="704" spans="19:19">
      <c r="S704" s="15"/>
    </row>
    <row r="705" spans="19:19">
      <c r="S705" s="15"/>
    </row>
    <row r="706" spans="19:19">
      <c r="S706" s="15"/>
    </row>
    <row r="707" spans="19:19">
      <c r="S707" s="15"/>
    </row>
    <row r="708" spans="19:19">
      <c r="S708" s="15"/>
    </row>
    <row r="709" spans="19:19">
      <c r="S709" s="15"/>
    </row>
    <row r="710" spans="19:19">
      <c r="S710" s="15"/>
    </row>
    <row r="711" spans="19:19">
      <c r="S711" s="15"/>
    </row>
    <row r="712" spans="19:19">
      <c r="S712" s="15"/>
    </row>
    <row r="713" spans="19:19">
      <c r="S713" s="15"/>
    </row>
    <row r="714" spans="19:19">
      <c r="S714" s="15"/>
    </row>
    <row r="715" spans="19:19">
      <c r="S715" s="15"/>
    </row>
    <row r="716" spans="19:19">
      <c r="S716" s="15"/>
    </row>
    <row r="717" spans="19:19">
      <c r="S717" s="15"/>
    </row>
    <row r="718" spans="19:19">
      <c r="S718" s="15"/>
    </row>
    <row r="719" spans="19:19">
      <c r="S719" s="15"/>
    </row>
    <row r="720" spans="19:19">
      <c r="S720" s="15"/>
    </row>
    <row r="721" spans="19:19">
      <c r="S721" s="15"/>
    </row>
    <row r="722" spans="19:19">
      <c r="S722" s="15"/>
    </row>
    <row r="723" spans="19:19">
      <c r="S723" s="15"/>
    </row>
    <row r="724" spans="19:19">
      <c r="S724" s="15"/>
    </row>
    <row r="725" spans="19:19">
      <c r="S725" s="15"/>
    </row>
    <row r="726" spans="19:19">
      <c r="S726" s="15"/>
    </row>
    <row r="727" spans="19:19">
      <c r="S727" s="15"/>
    </row>
    <row r="728" spans="19:19">
      <c r="S728" s="15"/>
    </row>
    <row r="729" spans="19:19">
      <c r="S729" s="15"/>
    </row>
    <row r="730" spans="19:19">
      <c r="S730" s="15"/>
    </row>
    <row r="731" spans="19:19">
      <c r="S731" s="15"/>
    </row>
    <row r="732" spans="19:19">
      <c r="S732" s="15"/>
    </row>
    <row r="733" spans="19:19">
      <c r="S733" s="15"/>
    </row>
    <row r="734" spans="19:19">
      <c r="S734" s="15"/>
    </row>
    <row r="735" spans="19:19">
      <c r="S735" s="15"/>
    </row>
    <row r="736" spans="19:19">
      <c r="S736" s="15"/>
    </row>
    <row r="737" spans="19:19">
      <c r="S737" s="15"/>
    </row>
    <row r="738" spans="19:19">
      <c r="S738" s="15"/>
    </row>
    <row r="739" spans="19:19">
      <c r="S739" s="15"/>
    </row>
    <row r="740" spans="19:19">
      <c r="S740" s="15"/>
    </row>
    <row r="741" spans="19:19">
      <c r="S741" s="15"/>
    </row>
    <row r="742" spans="19:19">
      <c r="S742" s="15"/>
    </row>
    <row r="743" spans="19:19">
      <c r="S743" s="15"/>
    </row>
    <row r="744" spans="19:19">
      <c r="S744" s="15"/>
    </row>
    <row r="745" spans="19:19">
      <c r="S745" s="15"/>
    </row>
    <row r="746" spans="19:19">
      <c r="S746" s="15"/>
    </row>
    <row r="747" spans="19:19">
      <c r="S747" s="15"/>
    </row>
    <row r="748" spans="19:19">
      <c r="S748" s="15"/>
    </row>
    <row r="749" spans="19:19">
      <c r="S749" s="15"/>
    </row>
    <row r="750" spans="19:19">
      <c r="S750" s="15"/>
    </row>
    <row r="751" spans="19:19">
      <c r="S751" s="15"/>
    </row>
    <row r="752" spans="19:19">
      <c r="S752" s="15"/>
    </row>
    <row r="753" spans="19:19">
      <c r="S753" s="15"/>
    </row>
    <row r="754" spans="19:19">
      <c r="S754" s="15"/>
    </row>
    <row r="755" spans="19:19">
      <c r="S755" s="15"/>
    </row>
    <row r="756" spans="19:19">
      <c r="S756" s="15"/>
    </row>
    <row r="757" spans="19:19">
      <c r="S757" s="15"/>
    </row>
    <row r="758" spans="19:19">
      <c r="S758" s="15"/>
    </row>
    <row r="759" spans="19:19">
      <c r="S759" s="15"/>
    </row>
    <row r="760" spans="19:19">
      <c r="S760" s="15"/>
    </row>
    <row r="761" spans="19:19">
      <c r="S761" s="15"/>
    </row>
    <row r="762" spans="19:19">
      <c r="S762" s="15"/>
    </row>
    <row r="763" spans="19:19">
      <c r="S763" s="15"/>
    </row>
    <row r="764" spans="19:19">
      <c r="S764" s="15"/>
    </row>
    <row r="765" spans="19:19">
      <c r="S765" s="15"/>
    </row>
    <row r="766" spans="19:19">
      <c r="S766" s="15"/>
    </row>
    <row r="767" spans="19:19">
      <c r="S767" s="15"/>
    </row>
    <row r="768" spans="19:19">
      <c r="S768" s="15"/>
    </row>
    <row r="769" spans="19:19">
      <c r="S769" s="15"/>
    </row>
    <row r="770" spans="19:19">
      <c r="S770" s="15"/>
    </row>
    <row r="771" spans="19:19">
      <c r="S771" s="15"/>
    </row>
    <row r="772" spans="19:19">
      <c r="S772" s="15"/>
    </row>
    <row r="773" spans="19:19">
      <c r="S773" s="15"/>
    </row>
    <row r="774" spans="19:19">
      <c r="S774" s="15"/>
    </row>
    <row r="775" spans="19:19">
      <c r="S775" s="15"/>
    </row>
    <row r="776" spans="19:19">
      <c r="S776" s="15"/>
    </row>
    <row r="777" spans="19:19">
      <c r="S777" s="15"/>
    </row>
    <row r="778" spans="19:19">
      <c r="S778" s="15"/>
    </row>
    <row r="779" spans="19:19">
      <c r="S779" s="15"/>
    </row>
    <row r="780" spans="19:19">
      <c r="S780" s="15"/>
    </row>
    <row r="781" spans="19:19">
      <c r="S781" s="15"/>
    </row>
    <row r="782" spans="19:19">
      <c r="S782" s="15"/>
    </row>
    <row r="783" spans="19:19">
      <c r="S783" s="15"/>
    </row>
    <row r="784" spans="19:19">
      <c r="S784" s="15"/>
    </row>
    <row r="785" spans="19:19">
      <c r="S785" s="15"/>
    </row>
    <row r="786" spans="19:19">
      <c r="S786" s="15"/>
    </row>
    <row r="787" spans="19:19">
      <c r="S787" s="15"/>
    </row>
    <row r="788" spans="19:19">
      <c r="S788" s="15"/>
    </row>
    <row r="789" spans="19:19">
      <c r="S789" s="15"/>
    </row>
    <row r="790" spans="19:19">
      <c r="S790" s="15"/>
    </row>
    <row r="791" spans="19:19">
      <c r="S791" s="15"/>
    </row>
    <row r="792" spans="19:19">
      <c r="S792" s="15"/>
    </row>
    <row r="793" spans="19:19">
      <c r="S793" s="15"/>
    </row>
    <row r="794" spans="19:19">
      <c r="S794" s="15"/>
    </row>
    <row r="795" spans="19:19">
      <c r="S795" s="15"/>
    </row>
    <row r="796" spans="19:19">
      <c r="S796" s="15"/>
    </row>
    <row r="797" spans="19:19">
      <c r="S797" s="15"/>
    </row>
    <row r="798" spans="19:19">
      <c r="S798" s="15"/>
    </row>
    <row r="799" spans="19:19">
      <c r="S799" s="15"/>
    </row>
    <row r="800" spans="19:19">
      <c r="S800" s="15"/>
    </row>
    <row r="801" spans="19:19">
      <c r="S801" s="15"/>
    </row>
    <row r="802" spans="19:19">
      <c r="S802" s="15"/>
    </row>
    <row r="803" spans="19:19">
      <c r="S803" s="15"/>
    </row>
    <row r="804" spans="19:19">
      <c r="S804" s="15"/>
    </row>
    <row r="805" spans="19:19">
      <c r="S805" s="15"/>
    </row>
    <row r="806" spans="19:19">
      <c r="S806" s="15"/>
    </row>
    <row r="807" spans="19:19">
      <c r="S807" s="15"/>
    </row>
    <row r="808" spans="19:19">
      <c r="S808" s="15"/>
    </row>
    <row r="809" spans="19:19">
      <c r="S809" s="15"/>
    </row>
    <row r="810" spans="19:19">
      <c r="S810" s="15"/>
    </row>
    <row r="811" spans="19:19">
      <c r="S811" s="15"/>
    </row>
    <row r="812" spans="19:19">
      <c r="S812" s="15"/>
    </row>
    <row r="813" spans="19:19">
      <c r="S813" s="15"/>
    </row>
    <row r="814" spans="19:19">
      <c r="S814" s="15"/>
    </row>
    <row r="815" spans="19:19">
      <c r="S815" s="15"/>
    </row>
    <row r="816" spans="19:19">
      <c r="S816" s="15"/>
    </row>
    <row r="817" spans="19:19">
      <c r="S817" s="15"/>
    </row>
    <row r="818" spans="19:19">
      <c r="S818" s="15"/>
    </row>
    <row r="819" spans="19:19">
      <c r="S819" s="15"/>
    </row>
    <row r="820" spans="19:19">
      <c r="S820" s="15"/>
    </row>
    <row r="821" spans="19:19">
      <c r="S821" s="15"/>
    </row>
    <row r="822" spans="19:19">
      <c r="S822" s="15"/>
    </row>
    <row r="823" spans="19:19">
      <c r="S823" s="15"/>
    </row>
    <row r="824" spans="19:19">
      <c r="S824" s="15"/>
    </row>
    <row r="825" spans="19:19">
      <c r="S825" s="15"/>
    </row>
    <row r="826" spans="19:19">
      <c r="S826" s="15"/>
    </row>
    <row r="827" spans="19:19">
      <c r="S827" s="15"/>
    </row>
    <row r="828" spans="19:19">
      <c r="S828" s="15"/>
    </row>
    <row r="829" spans="19:19">
      <c r="S829" s="15"/>
    </row>
    <row r="830" spans="19:19">
      <c r="S830" s="15"/>
    </row>
    <row r="831" spans="19:19">
      <c r="S831" s="15"/>
    </row>
    <row r="832" spans="19:19">
      <c r="S832" s="15"/>
    </row>
    <row r="833" spans="19:19">
      <c r="S833" s="15"/>
    </row>
    <row r="834" spans="19:19">
      <c r="S834" s="15"/>
    </row>
    <row r="835" spans="19:19">
      <c r="S835" s="15"/>
    </row>
    <row r="836" spans="19:19">
      <c r="S836" s="15"/>
    </row>
    <row r="837" spans="19:19">
      <c r="S837" s="15"/>
    </row>
    <row r="838" spans="19:19">
      <c r="S838" s="15"/>
    </row>
    <row r="839" spans="19:19">
      <c r="S839" s="15"/>
    </row>
    <row r="840" spans="19:19">
      <c r="S840" s="15"/>
    </row>
    <row r="841" spans="19:19">
      <c r="S841" s="15"/>
    </row>
    <row r="842" spans="19:19">
      <c r="S842" s="15"/>
    </row>
    <row r="843" spans="19:19">
      <c r="S843" s="15"/>
    </row>
    <row r="844" spans="19:19">
      <c r="S844" s="15"/>
    </row>
    <row r="845" spans="19:19">
      <c r="S845" s="15"/>
    </row>
    <row r="846" spans="19:19">
      <c r="S846" s="15"/>
    </row>
    <row r="847" spans="19:19">
      <c r="S847" s="15"/>
    </row>
    <row r="848" spans="19:19">
      <c r="S848" s="15"/>
    </row>
    <row r="849" spans="19:19">
      <c r="S849" s="15"/>
    </row>
    <row r="850" spans="19:19">
      <c r="S850" s="15"/>
    </row>
    <row r="851" spans="19:19">
      <c r="S851" s="15"/>
    </row>
    <row r="852" spans="19:19">
      <c r="S852" s="15"/>
    </row>
    <row r="853" spans="19:19">
      <c r="S853" s="15"/>
    </row>
    <row r="854" spans="19:19">
      <c r="S854" s="15"/>
    </row>
    <row r="855" spans="19:19">
      <c r="S855" s="15"/>
    </row>
    <row r="856" spans="19:19">
      <c r="S856" s="15"/>
    </row>
    <row r="857" spans="19:19">
      <c r="S857" s="15"/>
    </row>
    <row r="858" spans="19:19">
      <c r="S858" s="15"/>
    </row>
    <row r="859" spans="19:19">
      <c r="S859" s="15"/>
    </row>
    <row r="860" spans="19:19">
      <c r="S860" s="15"/>
    </row>
    <row r="861" spans="19:19">
      <c r="S861" s="15"/>
    </row>
    <row r="862" spans="19:19">
      <c r="S862" s="15"/>
    </row>
    <row r="863" spans="19:19">
      <c r="S863" s="15"/>
    </row>
    <row r="864" spans="19:19">
      <c r="S864" s="15"/>
    </row>
    <row r="865" spans="19:19">
      <c r="S865" s="15"/>
    </row>
    <row r="866" spans="19:19">
      <c r="S866" s="15"/>
    </row>
    <row r="867" spans="19:19">
      <c r="S867" s="15"/>
    </row>
    <row r="868" spans="19:19">
      <c r="S868" s="15"/>
    </row>
    <row r="869" spans="19:19">
      <c r="S869" s="15"/>
    </row>
    <row r="870" spans="19:19">
      <c r="S870" s="15"/>
    </row>
    <row r="871" spans="19:19">
      <c r="S871" s="15"/>
    </row>
  </sheetData>
  <mergeCells count="79">
    <mergeCell ref="M52:N52"/>
    <mergeCell ref="AN18:AO18"/>
    <mergeCell ref="AU18:AV18"/>
    <mergeCell ref="AN22:AO22"/>
    <mergeCell ref="AN23:AO23"/>
    <mergeCell ref="AN24:AO24"/>
    <mergeCell ref="AN13:AO13"/>
    <mergeCell ref="AN15:AO15"/>
    <mergeCell ref="AN16:AO16"/>
    <mergeCell ref="AN17:AO17"/>
    <mergeCell ref="AU1:AV2"/>
    <mergeCell ref="AU3:AV3"/>
    <mergeCell ref="AU5:AV5"/>
    <mergeCell ref="AU6:AV6"/>
    <mergeCell ref="AU17:AV17"/>
    <mergeCell ref="K57:L57"/>
    <mergeCell ref="K59:L59"/>
    <mergeCell ref="K60:L60"/>
    <mergeCell ref="K40:L40"/>
    <mergeCell ref="K41:L41"/>
    <mergeCell ref="K42:L42"/>
    <mergeCell ref="K56:L56"/>
    <mergeCell ref="AN19:AO19"/>
    <mergeCell ref="AN20:AO20"/>
    <mergeCell ref="AN21:AO21"/>
    <mergeCell ref="AN14:AO14"/>
    <mergeCell ref="AC11:AH11"/>
    <mergeCell ref="X11:Z11"/>
    <mergeCell ref="AC12:AD12"/>
    <mergeCell ref="AE12:AF12"/>
    <mergeCell ref="AE13:AF13"/>
    <mergeCell ref="AG13:AH13"/>
    <mergeCell ref="AG12:AH12"/>
    <mergeCell ref="M45:N45"/>
    <mergeCell ref="A1:C2"/>
    <mergeCell ref="A8:B8"/>
    <mergeCell ref="A31:B31"/>
    <mergeCell ref="A30:B30"/>
    <mergeCell ref="A19:C19"/>
    <mergeCell ref="A6:C6"/>
    <mergeCell ref="F13:F15"/>
    <mergeCell ref="F18:F21"/>
    <mergeCell ref="F16:F17"/>
    <mergeCell ref="G16:G17"/>
    <mergeCell ref="I20:J20"/>
    <mergeCell ref="I21:J21"/>
    <mergeCell ref="I12:J12"/>
    <mergeCell ref="F24:F26"/>
    <mergeCell ref="F27:F29"/>
    <mergeCell ref="I13:J13"/>
    <mergeCell ref="E3:G3"/>
    <mergeCell ref="E11:F11"/>
    <mergeCell ref="A25:C25"/>
    <mergeCell ref="A28:C28"/>
    <mergeCell ref="A10:C10"/>
    <mergeCell ref="A17:C17"/>
    <mergeCell ref="A39:B39"/>
    <mergeCell ref="I44:J44"/>
    <mergeCell ref="K53:L53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N36:AO36"/>
    <mergeCell ref="AN37:AO37"/>
    <mergeCell ref="AN43:AO43"/>
    <mergeCell ref="AN44:AO44"/>
    <mergeCell ref="AN38:AO38"/>
    <mergeCell ref="AN39:AO39"/>
    <mergeCell ref="AN40:AO40"/>
    <mergeCell ref="AN41:AO41"/>
    <mergeCell ref="AN42:AO42"/>
  </mergeCells>
  <conditionalFormatting sqref="AS14:AS44 AT14:AT45">
    <cfRule type="beginsWith" dxfId="7" priority="5" stopIfTrue="1" operator="beginsWith" text="Don">
      <formula>LEFT(AS14,LEN("Don"))="Don"</formula>
    </cfRule>
    <cfRule type="containsText" dxfId="6" priority="6" operator="containsText" text="Be carefull">
      <formula>NOT(ISERROR(SEARCH("Be carefull",AS14)))</formula>
    </cfRule>
    <cfRule type="containsText" dxfId="5" priority="7" operator="containsText" text="Take">
      <formula>NOT(ISERROR(SEARCH("Take",AS14)))</formula>
    </cfRule>
    <cfRule type="containsText" dxfId="4" priority="8" operator="containsText" text="Strong take">
      <formula>NOT(ISERROR(SEARCH("Strong take",AS14)))</formula>
    </cfRule>
  </conditionalFormatting>
  <conditionalFormatting sqref="T23:W23">
    <cfRule type="cellIs" dxfId="3" priority="4" operator="equal">
      <formula>"Trade exitoso"</formula>
    </cfRule>
  </conditionalFormatting>
  <conditionalFormatting sqref="S14:S585">
    <cfRule type="cellIs" dxfId="2" priority="3" operator="equal">
      <formula>"Trade exitoso"</formula>
    </cfRule>
    <cfRule type="containsText" dxfId="1" priority="2" operator="containsText" text="abierta">
      <formula>NOT(ISERROR(SEARCH("abierta",S14)))</formula>
    </cfRule>
    <cfRule type="containsText" dxfId="0" priority="1" operator="containsText" text="perdido">
      <formula>NOT(ISERROR(SEARCH("perdido",S14)))</formula>
    </cfRule>
  </conditionalFormatting>
  <dataValidations count="1">
    <dataValidation type="list" allowBlank="1" showInputMessage="1" showErrorMessage="1" sqref="S14:S871">
      <formula1>$Q$2:$Q$5</formula1>
    </dataValidation>
  </dataValidations>
  <pageMargins left="0.75" right="0.75" top="1" bottom="1" header="0.5" footer="0.5"/>
  <pageSetup orientation="portrait" horizontalDpi="4294967292" verticalDpi="4294967292"/>
  <ignoredErrors>
    <ignoredError sqref="T15 T16:T86 AU14:AV16 AB14:AB1048576 AR13:AR4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2018-07-19T03:43:17Z</dcterms:created>
  <dcterms:modified xsi:type="dcterms:W3CDTF">2018-08-06T04:45:34Z</dcterms:modified>
</cp:coreProperties>
</file>